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5"/>
  <workbookPr/>
  <mc:AlternateContent xmlns:mc="http://schemas.openxmlformats.org/markup-compatibility/2006">
    <mc:Choice Requires="x15">
      <x15ac:absPath xmlns:x15ac="http://schemas.microsoft.com/office/spreadsheetml/2010/11/ac" url="C:\Users\Admin\Desktop\RfQ_Shed-Ujjain\"/>
    </mc:Choice>
  </mc:AlternateContent>
  <xr:revisionPtr revIDLastSave="0" documentId="13_ncr:1_{FE34A85A-83BC-4657-B83D-00CD6973C692}" xr6:coauthVersionLast="36" xr6:coauthVersionMax="36" xr10:uidLastSave="{00000000-0000-0000-0000-000000000000}"/>
  <bookViews>
    <workbookView xWindow="0" yWindow="0" windowWidth="19200" windowHeight="6810" tabRatio="825" xr2:uid="{00000000-000D-0000-FFFF-FFFF00000000}"/>
  </bookViews>
  <sheets>
    <sheet name="ABSTRACT" sheetId="30" r:id="rId1"/>
    <sheet name="CIVIL STRUCTURE" sheetId="33" r:id="rId2"/>
    <sheet name="C.TOILET" sheetId="16" r:id="rId3"/>
    <sheet name="REST ROOM" sheetId="24" r:id="rId4"/>
    <sheet name="PAVERS &amp; TILES " sheetId="28" r:id="rId5"/>
    <sheet name="MAIN SHED" sheetId="15" r:id="rId6"/>
    <sheet name="JOINTS SHED" sheetId="17" r:id="rId7"/>
  </sheets>
  <definedNames>
    <definedName name="_xlnm.Print_Area" localSheetId="2">'C.TOILET'!$A$2:$L$101</definedName>
    <definedName name="_xlnm.Print_Area" localSheetId="1">'CIVIL STRUCTURE'!$A$1:$K$81</definedName>
    <definedName name="_xlnm.Print_Area" localSheetId="6">'JOINTS SHED'!$A$2:$L$158</definedName>
    <definedName name="_xlnm.Print_Area" localSheetId="5">'MAIN SHED'!$A$1:$M$157</definedName>
    <definedName name="_xlnm.Print_Area" localSheetId="4">'PAVERS &amp; TILES '!$A$1:$J$36</definedName>
  </definedNames>
  <calcPr calcId="191029"/>
</workbook>
</file>

<file path=xl/calcChain.xml><?xml version="1.0" encoding="utf-8"?>
<calcChain xmlns="http://schemas.openxmlformats.org/spreadsheetml/2006/main">
  <c r="K154" i="17" l="1"/>
  <c r="K148" i="17"/>
  <c r="K146" i="17"/>
  <c r="K138" i="17"/>
  <c r="J135" i="17"/>
  <c r="J134" i="17"/>
  <c r="J133" i="17"/>
  <c r="J132" i="17"/>
  <c r="J131" i="17"/>
  <c r="J130" i="17"/>
  <c r="J129" i="17"/>
  <c r="J128" i="17"/>
  <c r="J121" i="17"/>
  <c r="L120" i="17"/>
  <c r="K120" i="17"/>
  <c r="J120" i="17"/>
  <c r="I120" i="17"/>
  <c r="L119" i="17"/>
  <c r="K119" i="17"/>
  <c r="J119" i="17"/>
  <c r="I119" i="17"/>
  <c r="I116" i="17"/>
  <c r="H116" i="17"/>
  <c r="I115" i="17"/>
  <c r="H115" i="17"/>
  <c r="L114" i="17"/>
  <c r="H114" i="17"/>
  <c r="K113" i="17"/>
  <c r="H113" i="17"/>
  <c r="K112" i="17"/>
  <c r="H112" i="17"/>
  <c r="I109" i="17"/>
  <c r="H109" i="17"/>
  <c r="I108" i="17"/>
  <c r="H108" i="17"/>
  <c r="L107" i="17"/>
  <c r="H107" i="17"/>
  <c r="K106" i="17"/>
  <c r="H106" i="17"/>
  <c r="K105" i="17"/>
  <c r="H105" i="17"/>
  <c r="I102" i="17"/>
  <c r="H102" i="17"/>
  <c r="I101" i="17"/>
  <c r="H101" i="17"/>
  <c r="L100" i="17"/>
  <c r="H100" i="17"/>
  <c r="K99" i="17"/>
  <c r="H99" i="17"/>
  <c r="F99" i="17"/>
  <c r="K98" i="17"/>
  <c r="H98" i="17"/>
  <c r="I91" i="17"/>
  <c r="H91" i="17"/>
  <c r="I90" i="17"/>
  <c r="H90" i="17"/>
  <c r="I89" i="17"/>
  <c r="H89" i="17"/>
  <c r="K88" i="17"/>
  <c r="H88" i="17"/>
  <c r="K87" i="17"/>
  <c r="H87" i="17"/>
  <c r="I85" i="17"/>
  <c r="H85" i="17"/>
  <c r="I84" i="17"/>
  <c r="H84" i="17"/>
  <c r="I83" i="17"/>
  <c r="H83" i="17"/>
  <c r="K82" i="17"/>
  <c r="H82" i="17"/>
  <c r="K81" i="17"/>
  <c r="H81" i="17"/>
  <c r="J76" i="17"/>
  <c r="H76" i="17"/>
  <c r="F76" i="17"/>
  <c r="J75" i="17"/>
  <c r="H75" i="17"/>
  <c r="G75" i="17"/>
  <c r="F75" i="17"/>
  <c r="J72" i="17"/>
  <c r="H72" i="17"/>
  <c r="F72" i="17"/>
  <c r="J71" i="17"/>
  <c r="H71" i="17"/>
  <c r="G71" i="17"/>
  <c r="F71" i="17"/>
  <c r="J67" i="17"/>
  <c r="H67" i="17"/>
  <c r="F67" i="17"/>
  <c r="J66" i="17"/>
  <c r="H66" i="17"/>
  <c r="F66" i="17"/>
  <c r="J63" i="17"/>
  <c r="H63" i="17"/>
  <c r="F63" i="17"/>
  <c r="J62" i="17"/>
  <c r="H62" i="17"/>
  <c r="F62" i="17"/>
  <c r="H53" i="17"/>
  <c r="H51" i="17"/>
  <c r="H50" i="17"/>
  <c r="H48" i="17"/>
  <c r="H47" i="17"/>
  <c r="H44" i="17"/>
  <c r="H38" i="17"/>
  <c r="H36" i="17"/>
  <c r="H35" i="17"/>
  <c r="H33" i="17"/>
  <c r="H32" i="17"/>
  <c r="H30" i="17"/>
  <c r="H29" i="17"/>
  <c r="H28" i="17"/>
  <c r="H26" i="17"/>
  <c r="H25" i="17"/>
  <c r="H24" i="17"/>
  <c r="H20" i="17"/>
  <c r="H18" i="17"/>
  <c r="H17" i="17"/>
  <c r="H15" i="17"/>
  <c r="H14" i="17"/>
  <c r="H13" i="17"/>
  <c r="H12" i="17"/>
  <c r="H10" i="17"/>
  <c r="H9" i="17"/>
  <c r="H8" i="17"/>
  <c r="K154" i="15"/>
  <c r="K148" i="15"/>
  <c r="K146" i="15"/>
  <c r="K145" i="15"/>
  <c r="E145" i="15"/>
  <c r="K143" i="15"/>
  <c r="K131" i="15"/>
  <c r="K126" i="15"/>
  <c r="K125" i="15"/>
  <c r="K124" i="15"/>
  <c r="K123" i="15"/>
  <c r="K122" i="15"/>
  <c r="K121" i="15"/>
  <c r="K120" i="15"/>
  <c r="K119" i="15"/>
  <c r="K118" i="15"/>
  <c r="K117" i="15"/>
  <c r="K116" i="15"/>
  <c r="K114" i="15"/>
  <c r="F114" i="15"/>
  <c r="K113" i="15"/>
  <c r="G113" i="15"/>
  <c r="K112" i="15"/>
  <c r="G112" i="15"/>
  <c r="K111" i="15"/>
  <c r="K110" i="15"/>
  <c r="F110" i="15"/>
  <c r="K109" i="15"/>
  <c r="K108" i="15"/>
  <c r="K107" i="15"/>
  <c r="F107" i="15"/>
  <c r="K106" i="15"/>
  <c r="G106" i="15"/>
  <c r="K105" i="15"/>
  <c r="G105" i="15"/>
  <c r="K104" i="15"/>
  <c r="K103" i="15"/>
  <c r="F103" i="15"/>
  <c r="J98" i="15"/>
  <c r="L97" i="15"/>
  <c r="K97" i="15"/>
  <c r="J97" i="15"/>
  <c r="I97" i="15"/>
  <c r="L96" i="15"/>
  <c r="K96" i="15"/>
  <c r="J96" i="15"/>
  <c r="I96" i="15"/>
  <c r="I92" i="15"/>
  <c r="H92" i="15"/>
  <c r="L91" i="15"/>
  <c r="H91" i="15"/>
  <c r="L90" i="15"/>
  <c r="H90" i="15"/>
  <c r="F90" i="15"/>
  <c r="K89" i="15"/>
  <c r="H89" i="15"/>
  <c r="K88" i="15"/>
  <c r="H88" i="15"/>
  <c r="I82" i="15"/>
  <c r="H82" i="15"/>
  <c r="I81" i="15"/>
  <c r="H81" i="15"/>
  <c r="I80" i="15"/>
  <c r="H80" i="15"/>
  <c r="L79" i="15"/>
  <c r="H79" i="15"/>
  <c r="I77" i="15"/>
  <c r="H77" i="15"/>
  <c r="I76" i="15"/>
  <c r="H76" i="15"/>
  <c r="I75" i="15"/>
  <c r="H75" i="15"/>
  <c r="L74" i="15"/>
  <c r="H74" i="15"/>
  <c r="J71" i="15"/>
  <c r="H71" i="15"/>
  <c r="J70" i="15"/>
  <c r="H70" i="15"/>
  <c r="J67" i="15"/>
  <c r="H67" i="15"/>
  <c r="J66" i="15"/>
  <c r="H66" i="15"/>
  <c r="J62" i="15"/>
  <c r="H62" i="15"/>
  <c r="J61" i="15"/>
  <c r="H61" i="15"/>
  <c r="J58" i="15"/>
  <c r="H58" i="15"/>
  <c r="J57" i="15"/>
  <c r="H57" i="15"/>
  <c r="H50" i="15"/>
  <c r="H48" i="15"/>
  <c r="H47" i="15"/>
  <c r="H45" i="15"/>
  <c r="H44" i="15"/>
  <c r="H43" i="15"/>
  <c r="H40" i="15"/>
  <c r="H34" i="15"/>
  <c r="H32" i="15"/>
  <c r="H31" i="15"/>
  <c r="H29" i="15"/>
  <c r="H28" i="15"/>
  <c r="H26" i="15"/>
  <c r="H25" i="15"/>
  <c r="H24" i="15"/>
  <c r="H22" i="15"/>
  <c r="H21" i="15"/>
  <c r="H20" i="15"/>
  <c r="H17" i="15"/>
  <c r="H16" i="15"/>
  <c r="H15" i="15"/>
  <c r="H13" i="15"/>
  <c r="H12" i="15"/>
  <c r="H11" i="15"/>
  <c r="H9" i="15"/>
  <c r="H8" i="15"/>
  <c r="H7" i="15"/>
  <c r="H32" i="28"/>
  <c r="H31" i="28"/>
  <c r="H30" i="28"/>
  <c r="H28" i="28"/>
  <c r="H27" i="28"/>
  <c r="H26" i="28"/>
  <c r="H24" i="28"/>
  <c r="H15" i="28"/>
  <c r="H14" i="28"/>
  <c r="H11" i="28"/>
  <c r="H8" i="28"/>
  <c r="K96" i="24"/>
  <c r="K90" i="24"/>
  <c r="K88" i="24"/>
  <c r="K83" i="24"/>
  <c r="L79" i="24"/>
  <c r="K79" i="24"/>
  <c r="J79" i="24"/>
  <c r="I79" i="24"/>
  <c r="L78" i="24"/>
  <c r="K78" i="24"/>
  <c r="J78" i="24"/>
  <c r="I78" i="24"/>
  <c r="J76" i="24"/>
  <c r="H76" i="24"/>
  <c r="J75" i="24"/>
  <c r="H75" i="24"/>
  <c r="I72" i="24"/>
  <c r="H72" i="24"/>
  <c r="K71" i="24"/>
  <c r="H71" i="24"/>
  <c r="K70" i="24"/>
  <c r="H70" i="24"/>
  <c r="I66" i="24"/>
  <c r="H66" i="24"/>
  <c r="K65" i="24"/>
  <c r="H65" i="24"/>
  <c r="K64" i="24"/>
  <c r="H64" i="24"/>
  <c r="I60" i="24"/>
  <c r="H60" i="24"/>
  <c r="I59" i="24"/>
  <c r="H59" i="24"/>
  <c r="F59" i="24"/>
  <c r="K58" i="24"/>
  <c r="H58" i="24"/>
  <c r="J55" i="24"/>
  <c r="H55" i="24"/>
  <c r="J54" i="24"/>
  <c r="H54" i="24"/>
  <c r="H47" i="24"/>
  <c r="H45" i="24"/>
  <c r="H44" i="24"/>
  <c r="H42" i="24"/>
  <c r="H41" i="24"/>
  <c r="H39" i="24"/>
  <c r="H38" i="24"/>
  <c r="H36" i="24"/>
  <c r="H35" i="24"/>
  <c r="H32" i="24"/>
  <c r="H26" i="24"/>
  <c r="H24" i="24"/>
  <c r="H23" i="24"/>
  <c r="H21" i="24"/>
  <c r="H20" i="24"/>
  <c r="H18" i="24"/>
  <c r="H17" i="24"/>
  <c r="H15" i="24"/>
  <c r="H14" i="24"/>
  <c r="H11" i="24"/>
  <c r="H8" i="24"/>
  <c r="H7" i="24"/>
  <c r="K99" i="16"/>
  <c r="K93" i="16"/>
  <c r="K91" i="16"/>
  <c r="L85" i="16"/>
  <c r="K85" i="16"/>
  <c r="J85" i="16"/>
  <c r="I85" i="16"/>
  <c r="L84" i="16"/>
  <c r="K84" i="16"/>
  <c r="J84" i="16"/>
  <c r="I84" i="16"/>
  <c r="J82" i="16"/>
  <c r="H82" i="16"/>
  <c r="J81" i="16"/>
  <c r="H81" i="16"/>
  <c r="I78" i="16"/>
  <c r="H78" i="16"/>
  <c r="K77" i="16"/>
  <c r="H77" i="16"/>
  <c r="K76" i="16"/>
  <c r="H76" i="16"/>
  <c r="I72" i="16"/>
  <c r="H72" i="16"/>
  <c r="K71" i="16"/>
  <c r="H71" i="16"/>
  <c r="K70" i="16"/>
  <c r="H70" i="16"/>
  <c r="I66" i="16"/>
  <c r="H66" i="16"/>
  <c r="I65" i="16"/>
  <c r="H65" i="16"/>
  <c r="F65" i="16"/>
  <c r="K64" i="16"/>
  <c r="H64" i="16"/>
  <c r="J61" i="16"/>
  <c r="H61" i="16"/>
  <c r="J60" i="16"/>
  <c r="H60" i="16"/>
  <c r="H49" i="16"/>
  <c r="H47" i="16"/>
  <c r="H46" i="16"/>
  <c r="H44" i="16"/>
  <c r="H43" i="16"/>
  <c r="H41" i="16"/>
  <c r="H40" i="16"/>
  <c r="H38" i="16"/>
  <c r="H37" i="16"/>
  <c r="H34" i="16"/>
  <c r="H27" i="16"/>
  <c r="H25" i="16"/>
  <c r="H24" i="16"/>
  <c r="H22" i="16"/>
  <c r="H21" i="16"/>
  <c r="H19" i="16"/>
  <c r="H18" i="16"/>
  <c r="H16" i="16"/>
  <c r="H15" i="16"/>
  <c r="H12" i="16"/>
  <c r="H9" i="16"/>
  <c r="H8" i="16"/>
  <c r="K79" i="33"/>
  <c r="K80" i="33" s="1"/>
  <c r="I63" i="33"/>
  <c r="I62" i="33"/>
  <c r="I61" i="33"/>
  <c r="I56" i="33"/>
  <c r="I55" i="33"/>
  <c r="I54" i="33"/>
  <c r="I53" i="33"/>
  <c r="I52" i="33"/>
  <c r="I49" i="33"/>
  <c r="I32" i="33"/>
  <c r="D26" i="30"/>
  <c r="D25" i="30"/>
  <c r="D24" i="30"/>
  <c r="D23" i="30"/>
  <c r="D22" i="30"/>
  <c r="D21" i="30"/>
  <c r="D20" i="30"/>
  <c r="D19" i="30"/>
  <c r="D18" i="30"/>
  <c r="D17" i="30"/>
  <c r="D16" i="30"/>
  <c r="D15" i="30"/>
  <c r="D14" i="30"/>
  <c r="D13" i="30"/>
  <c r="D12" i="30"/>
  <c r="D11" i="30"/>
  <c r="D10" i="30"/>
  <c r="D9" i="30"/>
  <c r="D8" i="30"/>
  <c r="D7" i="30"/>
  <c r="D6" i="30"/>
  <c r="D5" i="30"/>
  <c r="D27" i="30" s="1"/>
  <c r="D28" i="30" l="1"/>
  <c r="D29" i="30" s="1"/>
</calcChain>
</file>

<file path=xl/sharedStrings.xml><?xml version="1.0" encoding="utf-8"?>
<sst xmlns="http://schemas.openxmlformats.org/spreadsheetml/2006/main" count="730" uniqueCount="221">
  <si>
    <t>SEGRIGATION CENTER UJJAIN - ABSTRACT</t>
  </si>
  <si>
    <t>S.NO.</t>
  </si>
  <si>
    <t>DESCRIPTION</t>
  </si>
  <si>
    <t>AMMOUNT</t>
  </si>
  <si>
    <t>EXCAVATION</t>
  </si>
  <si>
    <t>P.C.C(M10)</t>
  </si>
  <si>
    <t>SHUTTERING</t>
  </si>
  <si>
    <t>BACKFILING</t>
  </si>
  <si>
    <t>R.C.C(M25)</t>
  </si>
  <si>
    <t>REINFORCEMENT STEEL(FE 500)</t>
  </si>
  <si>
    <t>STEEL</t>
  </si>
  <si>
    <t>TOP G.I. SHEET</t>
  </si>
  <si>
    <t>SIDE CLADDING G.I. SHEET</t>
  </si>
  <si>
    <t>CHAIN LINK FENCING</t>
  </si>
  <si>
    <t>POLYCARBONATE SHEET</t>
  </si>
  <si>
    <t>TURBO VENTILATOR</t>
  </si>
  <si>
    <t>BRICK WORK</t>
  </si>
  <si>
    <t xml:space="preserve">PLASTER </t>
  </si>
  <si>
    <t>PAVERS BLOCK</t>
  </si>
  <si>
    <t>MS ROLLING SHUTTER</t>
  </si>
  <si>
    <t>MAIN GATE</t>
  </si>
  <si>
    <t>PAINTS</t>
  </si>
  <si>
    <t>TILES</t>
  </si>
  <si>
    <t>LANDSCAPING</t>
  </si>
  <si>
    <t>ALUMINIUM PARTITION</t>
  </si>
  <si>
    <t>PLUMBING &amp; ELECTRICAL</t>
  </si>
  <si>
    <t xml:space="preserve">GST 18%  </t>
  </si>
  <si>
    <t>TOTAL AMMOUNT</t>
  </si>
  <si>
    <t>IN WORDS:  ONE CRORE FIFTY THREE LAKH FORTY THREE THOUSAND TWO HUNDRED FORTY NINE ONLY</t>
  </si>
  <si>
    <t>MAIN SHED , JOINT SHED , REST ROOM, TOILET, PAVERS, LANDSCAPING</t>
  </si>
  <si>
    <t>Detailed Estimate-As per CPWD SOR 2023</t>
  </si>
  <si>
    <t>S.No</t>
  </si>
  <si>
    <t>Area detail</t>
  </si>
  <si>
    <t>Description</t>
  </si>
  <si>
    <t>Unit</t>
  </si>
  <si>
    <t>Num</t>
  </si>
  <si>
    <t>L</t>
  </si>
  <si>
    <t>B</t>
  </si>
  <si>
    <t>H</t>
  </si>
  <si>
    <t>Qty</t>
  </si>
  <si>
    <t>Rate in Rupees</t>
  </si>
  <si>
    <t>Amount in Rupees</t>
  </si>
  <si>
    <t>(A)</t>
  </si>
  <si>
    <t>SUBSTRUCTURE</t>
  </si>
  <si>
    <t>A)</t>
  </si>
  <si>
    <t>Excavation</t>
  </si>
  <si>
    <t>Earth work in excavation by mechanical means (Hydraulic excavator)/ manual means over areas (exceeding 30 cm in depth, 1.5 m in width as well as 10 sqm on plan) including getting out and disposal of excavated earth lead upto 50 m and lift upto 1.5 m, as directed by Engineer-incharge.</t>
  </si>
  <si>
    <t>CUM</t>
  </si>
  <si>
    <t>TOTAL</t>
  </si>
  <si>
    <t>Backfilling</t>
  </si>
  <si>
    <t>Filling available excavated earth (excluding rock) in trenches, plinth, sides of foundations etc. in layers not exceeding 20cm in depth, consolidating each deposited layer by ramming and watering, lead up to 50 m and lift upto 1.5 m.</t>
  </si>
  <si>
    <t>cum</t>
  </si>
  <si>
    <t>B)</t>
  </si>
  <si>
    <t xml:space="preserve"> Shuttering</t>
  </si>
  <si>
    <t>FOOTING , COLUMN, BEAM</t>
  </si>
  <si>
    <t>PCC</t>
  </si>
  <si>
    <t>Foundations, footings, bases for columns</t>
  </si>
  <si>
    <t>C)</t>
  </si>
  <si>
    <t>Concrete M25</t>
  </si>
  <si>
    <t>Providing and laying in position cement concrete of specified grade
excluding the cost of centering and shuttering - All work up to plinth
level :</t>
  </si>
  <si>
    <t>BRICK &amp; PLASTER</t>
  </si>
  <si>
    <t>REST ROOM , TOILET , MAIN SHED, JS</t>
  </si>
  <si>
    <t>BRICK</t>
  </si>
  <si>
    <t>PLASTER</t>
  </si>
  <si>
    <t>SQM</t>
  </si>
  <si>
    <t>PAINT</t>
  </si>
  <si>
    <t>New work (Two or more coat applied @ 1.67 ltr/10 sqm over and including priming coat of exterior primer applied @ 2.20 kg/10 sqm)</t>
  </si>
  <si>
    <t>TMT Bar</t>
  </si>
  <si>
    <t>Steel reinforcement for R.C.C. work including straightening, cutting, bending, placing in position and binding all complete upto plinth level</t>
  </si>
  <si>
    <t xml:space="preserve">Thermo-Mechanically Treated bars of grade Fe-500D or more. </t>
  </si>
  <si>
    <t>REST ROOM , TOILET , MAIN SHED,JS</t>
  </si>
  <si>
    <t>FOOTING ,COLUMN , BEAM,</t>
  </si>
  <si>
    <t>TMT</t>
  </si>
  <si>
    <t>KG</t>
  </si>
  <si>
    <t>STEEL STRUCTURE</t>
  </si>
  <si>
    <t xml:space="preserve"> MAIN SHED, JOINT SHED</t>
  </si>
  <si>
    <t>Structural steel work riveted, bolted or welded in built up sections, trusses and framed work, including cutting, hoisting, fixing in position and applying a priming coat of approved steel primer all complete</t>
  </si>
  <si>
    <t>Steel Qty as per BOQ</t>
  </si>
  <si>
    <t>MAIN SHED</t>
  </si>
  <si>
    <t>M2</t>
  </si>
  <si>
    <t>NO</t>
  </si>
  <si>
    <t>JOINT SHED</t>
  </si>
  <si>
    <t>OFFICE ALUMINIUM PARTITION</t>
  </si>
  <si>
    <t>SQFT</t>
  </si>
  <si>
    <t xml:space="preserve">ALLUMINIUM </t>
  </si>
  <si>
    <t xml:space="preserve">GRID CELLING </t>
  </si>
  <si>
    <t xml:space="preserve">DOOR </t>
  </si>
  <si>
    <t>Plumbing and Electrification @6%</t>
  </si>
  <si>
    <t>GRAND TOTAL</t>
  </si>
  <si>
    <t>GST 18%</t>
  </si>
  <si>
    <t xml:space="preserve">SEGRIGATION CENTER UJJAIN  -  B.O.Q. OF COMMON TOILET </t>
  </si>
  <si>
    <t>S.NO</t>
  </si>
  <si>
    <t>PARTICULARS OF ITEMS</t>
  </si>
  <si>
    <t>NO.</t>
  </si>
  <si>
    <t>LENGTH</t>
  </si>
  <si>
    <t>BREADTH</t>
  </si>
  <si>
    <t>DEPTH(H)</t>
  </si>
  <si>
    <t>QUANTITY</t>
  </si>
  <si>
    <t>UNITS</t>
  </si>
  <si>
    <t>P.C.C.(M10)</t>
  </si>
  <si>
    <t>R.C.C.(M25)</t>
  </si>
  <si>
    <t>A</t>
  </si>
  <si>
    <t>FOOTING</t>
  </si>
  <si>
    <t>COLUMN</t>
  </si>
  <si>
    <t>C</t>
  </si>
  <si>
    <t xml:space="preserve">PLINTH BEAM </t>
  </si>
  <si>
    <t>D</t>
  </si>
  <si>
    <t xml:space="preserve">SLAB BEAM </t>
  </si>
  <si>
    <t>E</t>
  </si>
  <si>
    <t xml:space="preserve">SLAB  </t>
  </si>
  <si>
    <t>TOTAL R.C.C.</t>
  </si>
  <si>
    <t>TOTAL SHUTTRING</t>
  </si>
  <si>
    <t>DIA OF BAR</t>
  </si>
  <si>
    <t>NO. OF ITEMS</t>
  </si>
  <si>
    <t>NO. OF BAR</t>
  </si>
  <si>
    <t>UNIT WEIGHT(KG/M)</t>
  </si>
  <si>
    <t>8MM</t>
  </si>
  <si>
    <t>10MM</t>
  </si>
  <si>
    <t>12MM</t>
  </si>
  <si>
    <t>16MM</t>
  </si>
  <si>
    <t>REINFORCEMENT</t>
  </si>
  <si>
    <t xml:space="preserve">FOOTING </t>
  </si>
  <si>
    <t>F1 (10#) XX</t>
  </si>
  <si>
    <t>F1 (10#) YY</t>
  </si>
  <si>
    <t>C1 (12#)</t>
  </si>
  <si>
    <t>LINK (8#)</t>
  </si>
  <si>
    <t>PLINTH BEAM</t>
  </si>
  <si>
    <t>TOP STRAIGHT 12#</t>
  </si>
  <si>
    <t>BOTTOM STRAIGHT 12#</t>
  </si>
  <si>
    <t>STRP 8#@150C/C</t>
  </si>
  <si>
    <t>SLAB BEAM</t>
  </si>
  <si>
    <t xml:space="preserve">SLAB </t>
  </si>
  <si>
    <t>TOTAL REINFORCEMENT STEEL</t>
  </si>
  <si>
    <t xml:space="preserve">TOTAL REINFORCEMENT STEEL INCLUDING 5 % EXTRA </t>
  </si>
  <si>
    <t xml:space="preserve"> </t>
  </si>
  <si>
    <t>INNER PLASTER</t>
  </si>
  <si>
    <t>OUTER PLASTER</t>
  </si>
  <si>
    <t>SEGRIGATION CENTER UJJAIN  -  B.O.Q. OF REST ROOM ( 11' X 17' )</t>
  </si>
  <si>
    <t>PLINTH FILLING</t>
  </si>
  <si>
    <t>MURRUM</t>
  </si>
  <si>
    <t>SEGRIGATION CENTER UJJAIN  -  B.O.Q. OF PAVERS BLOCK</t>
  </si>
  <si>
    <t>PAVERS</t>
  </si>
  <si>
    <t>MATERIAL</t>
  </si>
  <si>
    <t>PCC SAND</t>
  </si>
  <si>
    <t>MURRUM BACKFILING</t>
  </si>
  <si>
    <t>SEGRIGATION CENTER UJJAIN  -  B.O.Q. OF BATHROOM &amp; REST ROOM TILES</t>
  </si>
  <si>
    <t>FLOOR MALE &amp; FEMALE</t>
  </si>
  <si>
    <t>WALL TILE  MALE &amp; FEMALE</t>
  </si>
  <si>
    <t>REST ROOM</t>
  </si>
  <si>
    <t>FLOOR</t>
  </si>
  <si>
    <t xml:space="preserve">WALL TILE  </t>
  </si>
  <si>
    <t>SEGRIGATION CENTER UJJAIN  -  B.O.Q. OF MAIN SHED ( 24.50 X 39.950 )</t>
  </si>
  <si>
    <t>F1</t>
  </si>
  <si>
    <t>F2</t>
  </si>
  <si>
    <t xml:space="preserve">BACKFILING </t>
  </si>
  <si>
    <t>F1 - F2 MURRUM</t>
  </si>
  <si>
    <t>PLINTH BACKFILING</t>
  </si>
  <si>
    <t>FOUNDATION</t>
  </si>
  <si>
    <t>C1</t>
  </si>
  <si>
    <t>C2</t>
  </si>
  <si>
    <t>PB</t>
  </si>
  <si>
    <t xml:space="preserve">PLINTH PCC FLOOR </t>
  </si>
  <si>
    <t xml:space="preserve">C1  </t>
  </si>
  <si>
    <t>(BOTTOM)</t>
  </si>
  <si>
    <t>ALONG B</t>
  </si>
  <si>
    <t>ALONG L</t>
  </si>
  <si>
    <t>(TOP)</t>
  </si>
  <si>
    <t>C1 (16#)</t>
  </si>
  <si>
    <t>TOP STRAIGHT 16#</t>
  </si>
  <si>
    <t>TOP EXTRA 16#</t>
  </si>
  <si>
    <t>BOTTOM STRAIGHT 16#</t>
  </si>
  <si>
    <t>SFR 12#</t>
  </si>
  <si>
    <t>MEMBER NO.</t>
  </si>
  <si>
    <t xml:space="preserve">NUMBER </t>
  </si>
  <si>
    <t>MEMBER DETAILS</t>
  </si>
  <si>
    <t>UNIT WT (KG/M)</t>
  </si>
  <si>
    <t>MEMBER FUNCTION</t>
  </si>
  <si>
    <t>QUANTITY(KG)</t>
  </si>
  <si>
    <t xml:space="preserve">STEEL </t>
  </si>
  <si>
    <t xml:space="preserve">MS COLUMN </t>
  </si>
  <si>
    <t>SIZE :- 800 X 600</t>
  </si>
  <si>
    <t>2ISMC- 300@36.3 KG/M</t>
  </si>
  <si>
    <t xml:space="preserve">KG </t>
  </si>
  <si>
    <t>BASE PLATE 300 x 450 x 20 TH.</t>
  </si>
  <si>
    <t>STIFFNER PLATE 8 MM TH</t>
  </si>
  <si>
    <t>STIFFNER PLATE 10 MM TH</t>
  </si>
  <si>
    <t xml:space="preserve">FOUNDATION BOLT 20 DIA x 900 MM </t>
  </si>
  <si>
    <t>SIZE :- 600 X 550</t>
  </si>
  <si>
    <t>2ISMC- 200@22.1 KG/M</t>
  </si>
  <si>
    <t>TRUSS</t>
  </si>
  <si>
    <t>TOP RAFTER R.H.S. 80 x 80 x 4.80 TH.-10.87 KG/M</t>
  </si>
  <si>
    <t>BOTTOM TIE R.H.S. 80 x 80 x 4.80 TH.-10.87 KG/M</t>
  </si>
  <si>
    <t>VERTICAL STRUTS  S.H.S. 49 x 49 x 4.5 TH.-5.95 KG/M</t>
  </si>
  <si>
    <t>INCLINDED STRUTS  S.H.S. 49 x 49 x 4.5 TH.-5.95 KG/M</t>
  </si>
  <si>
    <t>PURLINE  S.H.S. R.H.S. 122 x 61 x 3.60 TH.-9.67 KG/M</t>
  </si>
  <si>
    <t>TIE RUNNER  S.H.S. R.H.S. 80 x 80 x 4.80 TH.-10.87 KG/M</t>
  </si>
  <si>
    <t>TRUSS BASE PLATE 300 x 450 x 12 TH.</t>
  </si>
  <si>
    <t>PURLINE CONNECTION PLATE 100 x 200 x 5 TH.</t>
  </si>
  <si>
    <t>SHOE ANGLE ISA 75 x 75 x 6 TH.</t>
  </si>
  <si>
    <t>GUSSET PLATE 300 x 220 x 10 MM TH.</t>
  </si>
  <si>
    <t>CLEAT ISA 50 x 50 x 6 TH.</t>
  </si>
  <si>
    <t>TOTAL STEEL</t>
  </si>
  <si>
    <t>SQMT</t>
  </si>
  <si>
    <t>SIDE CLADDING G. I. SHEET</t>
  </si>
  <si>
    <t>20 MM THK FIBER CEMENT BOARD</t>
  </si>
  <si>
    <t>DEDUCTION</t>
  </si>
  <si>
    <t>SHUTTER</t>
  </si>
  <si>
    <t>WINDOW W1</t>
  </si>
  <si>
    <t>SEGRIGATION CENTER UJJAIN  -  B.O.Q. OF MAIN SHED ( 15 X 15 M )</t>
  </si>
  <si>
    <t>F1 &amp; F2</t>
  </si>
  <si>
    <t>TOTAL P.C.C.</t>
  </si>
  <si>
    <t xml:space="preserve">PLINTH PCC BASE </t>
  </si>
  <si>
    <t>B1</t>
  </si>
  <si>
    <t>C1 (20#)</t>
  </si>
  <si>
    <t>C2 (16#)</t>
  </si>
  <si>
    <t>C2 (12#)</t>
  </si>
  <si>
    <t>TB1,</t>
  </si>
  <si>
    <t>TOP EXTRA 12#</t>
  </si>
  <si>
    <t>STRP 8#@200C/C</t>
  </si>
  <si>
    <t>TB2,</t>
  </si>
  <si>
    <t xml:space="preserve">TIE BEAM 3000 MM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</si>
</sst>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43" formatCode="_ * #,##0.00_ ;_ * \-#,##0.00_ ;_ * &quot;-&quot;??_ ;_ @_ "/>
    <numFmt numFmtId="165" formatCode="_(* #,##0.00_);_(* \(#,##0.00\);_(* &quot;-&quot;??_);_(@_)"/>
    <numFmt numFmtId="166" formatCode="_(&quot;$&quot;* #,##0.00_);_(&quot;$&quot;* \(#,##0.00\);_(&quot;$&quot;* &quot;-&quot;??_);_(@_)"/>
    <numFmt numFmtId="167" formatCode="_(* #,##0.00_);_(* \(#,##0.00\);_(* \-??_);_(@_)"/>
    <numFmt numFmtId="168" formatCode="0.0"/>
    <numFmt numFmtId="169" formatCode="_ [$₹-4009]\ * #,##0.00_ ;_ [$₹-4009]\ * \-#,##0.00_ ;_ [$₹-4009]\ * &quot;-&quot;??_ ;_ @_ "/>
  </numFmts>
  <fonts count="36">
    <font>
      <sz val="11"/>
      <color theme="1"/>
      <name val="Calibri"/>
      <charset val="134"/>
      <scheme val="minor"/>
    </font>
    <font>
      <sz val="11"/>
      <color theme="1"/>
      <name val="Bookman Old Style"/>
      <charset val="134"/>
    </font>
    <font>
      <b/>
      <sz val="12"/>
      <name val="Bookman Old Style"/>
      <charset val="134"/>
    </font>
    <font>
      <b/>
      <sz val="11"/>
      <name val="Bookman Old Style"/>
      <charset val="134"/>
    </font>
    <font>
      <b/>
      <sz val="10"/>
      <name val="Bookman Old Style"/>
      <charset val="134"/>
    </font>
    <font>
      <sz val="10"/>
      <name val="Bookman Old Style"/>
      <charset val="134"/>
    </font>
    <font>
      <sz val="11"/>
      <name val="Bookman Old Style"/>
      <charset val="134"/>
    </font>
    <font>
      <b/>
      <sz val="10"/>
      <color rgb="FFFF0000"/>
      <name val="Bookman Old Style"/>
      <charset val="134"/>
    </font>
    <font>
      <b/>
      <sz val="11"/>
      <color rgb="FFFF0000"/>
      <name val="Bookman Old Style"/>
      <charset val="134"/>
    </font>
    <font>
      <b/>
      <sz val="11"/>
      <color theme="1"/>
      <name val="Calibri"/>
      <charset val="134"/>
      <scheme val="minor"/>
    </font>
    <font>
      <sz val="10"/>
      <color theme="1"/>
      <name val="Bookman Old Style"/>
      <charset val="134"/>
    </font>
    <font>
      <b/>
      <sz val="11"/>
      <color rgb="FF000000"/>
      <name val="Calibri"/>
      <charset val="134"/>
    </font>
    <font>
      <sz val="11"/>
      <color rgb="FF000000"/>
      <name val="Calibri"/>
      <charset val="134"/>
    </font>
    <font>
      <sz val="11"/>
      <name val="Calibri"/>
      <charset val="134"/>
    </font>
    <font>
      <sz val="12"/>
      <color rgb="FF000000"/>
      <name val="Calibri"/>
      <charset val="134"/>
    </font>
    <font>
      <sz val="22"/>
      <color rgb="FF000000"/>
      <name val="Calibri"/>
      <charset val="134"/>
    </font>
    <font>
      <b/>
      <sz val="16"/>
      <color rgb="FF000000"/>
      <name val="Calibri"/>
      <charset val="134"/>
    </font>
    <font>
      <b/>
      <sz val="12"/>
      <color rgb="FF000000"/>
      <name val="Calibri"/>
      <charset val="134"/>
    </font>
    <font>
      <b/>
      <sz val="14"/>
      <color rgb="FF000000"/>
      <name val="Calibri"/>
      <charset val="134"/>
    </font>
    <font>
      <sz val="10"/>
      <name val="Calibri"/>
      <charset val="134"/>
    </font>
    <font>
      <b/>
      <sz val="11"/>
      <name val="Calibri"/>
      <charset val="134"/>
    </font>
    <font>
      <b/>
      <sz val="12"/>
      <name val="Calibri"/>
      <charset val="134"/>
    </font>
    <font>
      <b/>
      <sz val="10"/>
      <name val="Calibri"/>
      <charset val="134"/>
    </font>
    <font>
      <sz val="11"/>
      <color theme="1"/>
      <name val="Calibri"/>
      <charset val="134"/>
    </font>
    <font>
      <b/>
      <sz val="11"/>
      <color theme="1"/>
      <name val="Calibri"/>
      <charset val="134"/>
    </font>
    <font>
      <b/>
      <sz val="9"/>
      <color theme="1"/>
      <name val="Bookman Old Style"/>
      <charset val="134"/>
    </font>
    <font>
      <b/>
      <sz val="12"/>
      <color theme="1"/>
      <name val="Calibri"/>
      <charset val="134"/>
    </font>
    <font>
      <b/>
      <sz val="11"/>
      <name val="Calibri"/>
      <charset val="134"/>
      <scheme val="minor"/>
    </font>
    <font>
      <sz val="11"/>
      <color theme="0"/>
      <name val="Calibri"/>
      <charset val="134"/>
    </font>
    <font>
      <b/>
      <sz val="13"/>
      <name val="Calibri"/>
      <charset val="134"/>
      <scheme val="minor"/>
    </font>
    <font>
      <b/>
      <sz val="12"/>
      <color theme="1"/>
      <name val="Bookman Old Style"/>
      <charset val="134"/>
    </font>
    <font>
      <b/>
      <sz val="9"/>
      <name val="Bookman Old Style"/>
      <charset val="134"/>
    </font>
    <font>
      <sz val="10"/>
      <name val="Arial"/>
      <charset val="134"/>
    </font>
    <font>
      <sz val="12"/>
      <name val="Times New Roman"/>
      <charset val="134"/>
    </font>
    <font>
      <sz val="10"/>
      <name val="Helv"/>
      <charset val="204"/>
    </font>
    <font>
      <sz val="11"/>
      <color theme="1"/>
      <name val="Calibri"/>
      <charset val="134"/>
      <scheme val="minor"/>
    </font>
  </fonts>
  <fills count="18">
    <fill>
      <patternFill patternType="none"/>
    </fill>
    <fill>
      <patternFill patternType="gray125"/>
    </fill>
    <fill>
      <patternFill patternType="solid">
        <fgColor theme="6" tint="0.39994506668294322"/>
        <bgColor indexed="64"/>
      </patternFill>
    </fill>
    <fill>
      <patternFill patternType="solid">
        <fgColor theme="2" tint="-0.249977111117893"/>
        <bgColor indexed="64"/>
      </patternFill>
    </fill>
    <fill>
      <patternFill patternType="solid">
        <fgColor theme="0"/>
        <bgColor indexed="64"/>
      </patternFill>
    </fill>
    <fill>
      <patternFill patternType="solid">
        <fgColor theme="3" tint="0.79995117038483843"/>
        <bgColor indexed="64"/>
      </patternFill>
    </fill>
    <fill>
      <patternFill patternType="solid">
        <fgColor rgb="FFFFFF00"/>
        <bgColor indexed="64"/>
      </patternFill>
    </fill>
    <fill>
      <patternFill patternType="solid">
        <fgColor theme="7" tint="0.59999389629810485"/>
        <bgColor indexed="64"/>
      </patternFill>
    </fill>
    <fill>
      <patternFill patternType="solid">
        <fgColor rgb="FFFFC000"/>
        <bgColor indexed="64"/>
      </patternFill>
    </fill>
    <fill>
      <patternFill patternType="solid">
        <fgColor rgb="FF92D050"/>
        <bgColor indexed="64"/>
      </patternFill>
    </fill>
    <fill>
      <patternFill patternType="solid">
        <fgColor theme="4" tint="0.79995117038483843"/>
        <bgColor indexed="64"/>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6"/>
        <bgColor indexed="64"/>
      </patternFill>
    </fill>
    <fill>
      <patternFill patternType="solid">
        <fgColor theme="4"/>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2"/>
        <bgColor indexed="64"/>
      </patternFill>
    </fill>
  </fills>
  <borders count="63">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style="medium">
        <color auto="1"/>
      </top>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right style="medium">
        <color auto="1"/>
      </right>
      <top/>
      <bottom/>
      <diagonal/>
    </border>
    <border>
      <left style="medium">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bottom/>
      <diagonal/>
    </border>
    <border>
      <left style="medium">
        <color auto="1"/>
      </left>
      <right style="medium">
        <color auto="1"/>
      </right>
      <top style="medium">
        <color auto="1"/>
      </top>
      <bottom style="medium">
        <color auto="1"/>
      </bottom>
      <diagonal/>
    </border>
    <border>
      <left style="thin">
        <color auto="1"/>
      </left>
      <right style="thin">
        <color auto="1"/>
      </right>
      <top/>
      <bottom/>
      <diagonal/>
    </border>
    <border>
      <left/>
      <right style="thin">
        <color auto="1"/>
      </right>
      <top/>
      <bottom style="thin">
        <color auto="1"/>
      </bottom>
      <diagonal/>
    </border>
    <border>
      <left style="medium">
        <color auto="1"/>
      </left>
      <right style="thin">
        <color auto="1"/>
      </right>
      <top style="thin">
        <color auto="1"/>
      </top>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medium">
        <color auto="1"/>
      </left>
      <right style="medium">
        <color auto="1"/>
      </right>
      <top style="thin">
        <color auto="1"/>
      </top>
      <bottom style="medium">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medium">
        <color auto="1"/>
      </left>
      <right/>
      <top/>
      <bottom style="thin">
        <color auto="1"/>
      </bottom>
      <diagonal/>
    </border>
    <border>
      <left style="medium">
        <color auto="1"/>
      </left>
      <right/>
      <top style="thin">
        <color auto="1"/>
      </top>
      <bottom style="thin">
        <color auto="1"/>
      </bottom>
      <diagonal/>
    </border>
    <border>
      <left/>
      <right style="medium">
        <color auto="1"/>
      </right>
      <top style="medium">
        <color auto="1"/>
      </top>
      <bottom/>
      <diagonal/>
    </border>
    <border>
      <left/>
      <right style="medium">
        <color auto="1"/>
      </right>
      <top style="medium">
        <color auto="1"/>
      </top>
      <bottom style="thin">
        <color auto="1"/>
      </bottom>
      <diagonal/>
    </border>
    <border>
      <left style="thin">
        <color auto="1"/>
      </left>
      <right/>
      <top/>
      <bottom/>
      <diagonal/>
    </border>
    <border>
      <left style="thin">
        <color auto="1"/>
      </left>
      <right style="medium">
        <color auto="1"/>
      </right>
      <top style="medium">
        <color auto="1"/>
      </top>
      <bottom style="medium">
        <color auto="1"/>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bottom style="medium">
        <color auto="1"/>
      </bottom>
      <diagonal/>
    </border>
    <border>
      <left/>
      <right/>
      <top/>
      <bottom style="thin">
        <color auto="1"/>
      </bottom>
      <diagonal/>
    </border>
    <border>
      <left/>
      <right/>
      <top style="thin">
        <color auto="1"/>
      </top>
      <bottom style="thin">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style="medium">
        <color auto="1"/>
      </bottom>
      <diagonal/>
    </border>
    <border>
      <left style="thin">
        <color auto="1"/>
      </left>
      <right/>
      <top style="thin">
        <color auto="1"/>
      </top>
      <bottom/>
      <diagonal/>
    </border>
    <border>
      <left/>
      <right style="thin">
        <color auto="1"/>
      </right>
      <top style="thin">
        <color auto="1"/>
      </top>
      <bottom/>
      <diagonal/>
    </border>
  </borders>
  <cellStyleXfs count="20">
    <xf numFmtId="0" fontId="0" fillId="0" borderId="0"/>
    <xf numFmtId="165" fontId="35" fillId="0" borderId="0" applyFont="0" applyFill="0" applyBorder="0" applyAlignment="0" applyProtection="0"/>
    <xf numFmtId="166" fontId="35" fillId="0" borderId="0" applyFont="0" applyFill="0" applyBorder="0" applyAlignment="0" applyProtection="0"/>
    <xf numFmtId="43" fontId="35" fillId="0" borderId="0" applyFont="0" applyFill="0" applyBorder="0" applyAlignment="0" applyProtection="0"/>
    <xf numFmtId="43" fontId="32" fillId="0" borderId="0" applyFont="0" applyFill="0" applyBorder="0" applyAlignment="0" applyProtection="0"/>
    <xf numFmtId="167" fontId="33" fillId="0" borderId="0" applyFill="0" applyBorder="0" applyAlignment="0" applyProtection="0"/>
    <xf numFmtId="41" fontId="35" fillId="0" borderId="0" applyFont="0" applyFill="0" applyBorder="0" applyAlignment="0" applyProtection="0"/>
    <xf numFmtId="43" fontId="35" fillId="0" borderId="0" applyFont="0" applyFill="0" applyBorder="0" applyAlignment="0" applyProtection="0"/>
    <xf numFmtId="0" fontId="35" fillId="0" borderId="0"/>
    <xf numFmtId="0" fontId="34" fillId="0" borderId="0"/>
    <xf numFmtId="0" fontId="32" fillId="0" borderId="0"/>
    <xf numFmtId="0" fontId="13" fillId="0" borderId="0">
      <alignment vertical="center"/>
    </xf>
    <xf numFmtId="0" fontId="35" fillId="0" borderId="0"/>
    <xf numFmtId="0" fontId="35" fillId="0" borderId="0"/>
    <xf numFmtId="0" fontId="32" fillId="0" borderId="0"/>
    <xf numFmtId="0" fontId="32" fillId="0" borderId="0"/>
    <xf numFmtId="0" fontId="34" fillId="0" borderId="0"/>
    <xf numFmtId="0" fontId="35" fillId="0" borderId="0"/>
    <xf numFmtId="0" fontId="35" fillId="0" borderId="0"/>
    <xf numFmtId="0" fontId="32" fillId="0" borderId="0"/>
  </cellStyleXfs>
  <cellXfs count="373">
    <xf numFmtId="0" fontId="0" fillId="0" borderId="0" xfId="0"/>
    <xf numFmtId="0" fontId="1" fillId="0" borderId="0" xfId="0" applyFont="1"/>
    <xf numFmtId="0" fontId="3" fillId="3" borderId="6" xfId="14" applyFont="1" applyFill="1" applyBorder="1" applyAlignment="1">
      <alignment horizontal="center" vertical="center"/>
    </xf>
    <xf numFmtId="0" fontId="3" fillId="3" borderId="7" xfId="14" applyFont="1" applyFill="1" applyBorder="1" applyAlignment="1">
      <alignment horizontal="center" vertical="center"/>
    </xf>
    <xf numFmtId="0" fontId="3" fillId="3" borderId="8" xfId="14" applyFont="1" applyFill="1" applyBorder="1" applyAlignment="1">
      <alignment horizontal="center" vertical="center"/>
    </xf>
    <xf numFmtId="0" fontId="3" fillId="3" borderId="7" xfId="14" applyFont="1" applyFill="1" applyBorder="1" applyAlignment="1">
      <alignment vertical="center"/>
    </xf>
    <xf numFmtId="0" fontId="3" fillId="4" borderId="9" xfId="14" applyFont="1" applyFill="1" applyBorder="1" applyAlignment="1">
      <alignment horizontal="center" vertical="center"/>
    </xf>
    <xf numFmtId="0" fontId="4" fillId="2" borderId="10" xfId="14" applyFont="1" applyFill="1" applyBorder="1" applyAlignment="1">
      <alignment horizontal="center" vertical="center" wrapText="1"/>
    </xf>
    <xf numFmtId="0" fontId="3" fillId="4" borderId="11" xfId="14" applyFont="1" applyFill="1" applyBorder="1" applyAlignment="1">
      <alignment horizontal="center" vertical="center"/>
    </xf>
    <xf numFmtId="0" fontId="3" fillId="4" borderId="12" xfId="14" applyFont="1" applyFill="1" applyBorder="1" applyAlignment="1">
      <alignment horizontal="center" vertical="center"/>
    </xf>
    <xf numFmtId="0" fontId="3" fillId="4" borderId="12" xfId="14" applyFont="1" applyFill="1" applyBorder="1" applyAlignment="1">
      <alignment vertical="center"/>
    </xf>
    <xf numFmtId="0" fontId="5" fillId="5" borderId="13" xfId="14" applyFont="1" applyFill="1" applyBorder="1" applyAlignment="1">
      <alignment horizontal="center" vertical="center"/>
    </xf>
    <xf numFmtId="0" fontId="5" fillId="5" borderId="9" xfId="14" applyFont="1" applyFill="1" applyBorder="1" applyAlignment="1">
      <alignment horizontal="center" vertical="center"/>
    </xf>
    <xf numFmtId="0" fontId="5" fillId="5" borderId="14" xfId="14" applyFont="1" applyFill="1" applyBorder="1" applyAlignment="1">
      <alignment horizontal="center" vertical="center"/>
    </xf>
    <xf numFmtId="2" fontId="5" fillId="5" borderId="9" xfId="14" applyNumberFormat="1" applyFont="1" applyFill="1" applyBorder="1" applyAlignment="1">
      <alignment horizontal="center" vertical="center"/>
    </xf>
    <xf numFmtId="0" fontId="6" fillId="4" borderId="14" xfId="14" applyFont="1" applyFill="1" applyBorder="1" applyAlignment="1">
      <alignment horizontal="center" vertical="center"/>
    </xf>
    <xf numFmtId="0" fontId="3" fillId="4" borderId="9" xfId="14" applyFont="1" applyFill="1" applyBorder="1" applyAlignment="1">
      <alignment vertical="center"/>
    </xf>
    <xf numFmtId="2" fontId="7" fillId="6" borderId="15" xfId="14" applyNumberFormat="1" applyFont="1" applyFill="1" applyBorder="1" applyAlignment="1">
      <alignment horizontal="center" vertical="center"/>
    </xf>
    <xf numFmtId="2" fontId="7" fillId="7" borderId="15" xfId="14" applyNumberFormat="1" applyFont="1" applyFill="1" applyBorder="1" applyAlignment="1">
      <alignment horizontal="center" vertical="center"/>
    </xf>
    <xf numFmtId="2" fontId="3" fillId="6" borderId="9" xfId="14" applyNumberFormat="1" applyFont="1" applyFill="1" applyBorder="1" applyAlignment="1">
      <alignment horizontal="center" vertical="center"/>
    </xf>
    <xf numFmtId="0" fontId="1" fillId="0" borderId="16" xfId="0" applyFont="1" applyBorder="1"/>
    <xf numFmtId="0" fontId="3" fillId="0" borderId="17" xfId="14" applyFont="1" applyBorder="1" applyAlignment="1">
      <alignment horizontal="center" vertical="center"/>
    </xf>
    <xf numFmtId="0" fontId="4" fillId="2" borderId="18" xfId="14" applyFont="1" applyFill="1" applyBorder="1" applyAlignment="1">
      <alignment horizontal="center" vertical="center" wrapText="1"/>
    </xf>
    <xf numFmtId="0" fontId="3" fillId="0" borderId="9" xfId="14" applyFont="1" applyBorder="1" applyAlignment="1">
      <alignment horizontal="center" vertical="center"/>
    </xf>
    <xf numFmtId="0" fontId="3" fillId="0" borderId="9" xfId="14" applyFont="1" applyBorder="1" applyAlignment="1">
      <alignment vertical="center"/>
    </xf>
    <xf numFmtId="0" fontId="3" fillId="0" borderId="19" xfId="14" applyFont="1" applyBorder="1" applyAlignment="1">
      <alignment horizontal="center" vertical="center"/>
    </xf>
    <xf numFmtId="2" fontId="7" fillId="0" borderId="20" xfId="14" applyNumberFormat="1" applyFont="1" applyBorder="1" applyAlignment="1">
      <alignment horizontal="center" vertical="center"/>
    </xf>
    <xf numFmtId="0" fontId="4" fillId="0" borderId="21" xfId="14" applyFont="1" applyBorder="1" applyAlignment="1">
      <alignment horizontal="right"/>
    </xf>
    <xf numFmtId="2" fontId="8" fillId="6" borderId="15" xfId="14" applyNumberFormat="1" applyFont="1" applyFill="1" applyBorder="1" applyAlignment="1">
      <alignment horizontal="center" vertical="center"/>
    </xf>
    <xf numFmtId="0" fontId="3" fillId="0" borderId="25" xfId="14" applyFont="1" applyBorder="1" applyAlignment="1">
      <alignment horizontal="center" vertical="center"/>
    </xf>
    <xf numFmtId="0" fontId="3" fillId="0" borderId="26" xfId="14" applyFont="1" applyBorder="1" applyAlignment="1">
      <alignment horizontal="center" vertical="center"/>
    </xf>
    <xf numFmtId="0" fontId="4" fillId="2" borderId="27" xfId="14" applyFont="1" applyFill="1" applyBorder="1" applyAlignment="1">
      <alignment horizontal="center" vertical="center" wrapText="1"/>
    </xf>
    <xf numFmtId="0" fontId="3" fillId="0" borderId="20" xfId="14" applyFont="1" applyBorder="1" applyAlignment="1">
      <alignment horizontal="center" vertical="center"/>
    </xf>
    <xf numFmtId="0" fontId="3" fillId="0" borderId="28" xfId="14" applyFont="1" applyBorder="1" applyAlignment="1">
      <alignment vertical="center"/>
    </xf>
    <xf numFmtId="0" fontId="3" fillId="0" borderId="20" xfId="14" applyFont="1" applyBorder="1" applyAlignment="1">
      <alignment vertical="center"/>
    </xf>
    <xf numFmtId="0" fontId="4" fillId="0" borderId="3" xfId="14" applyFont="1" applyBorder="1" applyAlignment="1">
      <alignment horizontal="center" vertical="center"/>
    </xf>
    <xf numFmtId="0" fontId="4" fillId="8" borderId="18" xfId="14" applyFont="1" applyFill="1" applyBorder="1" applyAlignment="1">
      <alignment horizontal="left" vertical="center"/>
    </xf>
    <xf numFmtId="0" fontId="4" fillId="0" borderId="17" xfId="14" applyFont="1" applyBorder="1" applyAlignment="1">
      <alignment vertical="center"/>
    </xf>
    <xf numFmtId="0" fontId="5" fillId="0" borderId="9" xfId="14" applyFont="1" applyBorder="1" applyAlignment="1">
      <alignment horizontal="center" vertical="center"/>
    </xf>
    <xf numFmtId="0" fontId="4" fillId="0" borderId="9" xfId="14" applyFont="1" applyBorder="1" applyAlignment="1">
      <alignment horizontal="center" vertical="center"/>
    </xf>
    <xf numFmtId="0" fontId="4" fillId="8" borderId="27" xfId="14" applyFont="1" applyFill="1" applyBorder="1"/>
    <xf numFmtId="0" fontId="4" fillId="0" borderId="29" xfId="14" applyFont="1" applyBorder="1" applyAlignment="1">
      <alignment vertical="center"/>
    </xf>
    <xf numFmtId="0" fontId="5" fillId="0" borderId="13" xfId="14" applyFont="1" applyBorder="1" applyAlignment="1">
      <alignment horizontal="center" vertical="center"/>
    </xf>
    <xf numFmtId="0" fontId="4" fillId="0" borderId="13" xfId="14" applyFont="1" applyBorder="1" applyAlignment="1">
      <alignment horizontal="center" vertical="center"/>
    </xf>
    <xf numFmtId="0" fontId="4" fillId="0" borderId="30" xfId="14" applyFont="1" applyBorder="1" applyAlignment="1">
      <alignment horizontal="right"/>
    </xf>
    <xf numFmtId="0" fontId="5" fillId="5" borderId="13" xfId="14" applyFont="1" applyFill="1" applyBorder="1" applyAlignment="1">
      <alignment horizontal="left" vertical="top"/>
    </xf>
    <xf numFmtId="0" fontId="4" fillId="0" borderId="19" xfId="14" applyFont="1" applyBorder="1"/>
    <xf numFmtId="0" fontId="4" fillId="0" borderId="9" xfId="14" applyFont="1" applyBorder="1" applyAlignment="1">
      <alignment vertical="center"/>
    </xf>
    <xf numFmtId="0" fontId="4" fillId="0" borderId="31" xfId="14" applyFont="1" applyBorder="1" applyAlignment="1">
      <alignment horizontal="center" vertical="center"/>
    </xf>
    <xf numFmtId="0" fontId="4" fillId="8" borderId="18" xfId="14" applyFont="1" applyFill="1" applyBorder="1"/>
    <xf numFmtId="0" fontId="4" fillId="0" borderId="14" xfId="14" applyFont="1" applyBorder="1" applyAlignment="1">
      <alignment vertical="center"/>
    </xf>
    <xf numFmtId="0" fontId="5" fillId="0" borderId="9" xfId="14" applyFont="1" applyBorder="1" applyAlignment="1">
      <alignment horizontal="center"/>
    </xf>
    <xf numFmtId="0" fontId="5" fillId="0" borderId="32" xfId="14" applyFont="1" applyBorder="1" applyAlignment="1">
      <alignment horizontal="center" vertical="center"/>
    </xf>
    <xf numFmtId="0" fontId="4" fillId="0" borderId="17" xfId="14" applyFont="1" applyBorder="1" applyAlignment="1">
      <alignment horizontal="right"/>
    </xf>
    <xf numFmtId="0" fontId="5" fillId="0" borderId="33" xfId="14" applyFont="1" applyBorder="1" applyAlignment="1">
      <alignment horizontal="center"/>
    </xf>
    <xf numFmtId="0" fontId="5" fillId="0" borderId="33" xfId="14" applyFont="1" applyBorder="1" applyAlignment="1">
      <alignment horizontal="center" vertical="center"/>
    </xf>
    <xf numFmtId="2" fontId="7" fillId="0" borderId="34" xfId="14" applyNumberFormat="1" applyFont="1" applyBorder="1" applyAlignment="1">
      <alignment horizontal="center" vertical="center"/>
    </xf>
    <xf numFmtId="0" fontId="4" fillId="0" borderId="35" xfId="14" applyFont="1" applyBorder="1" applyAlignment="1">
      <alignment horizontal="right"/>
    </xf>
    <xf numFmtId="0" fontId="3" fillId="3" borderId="15" xfId="14" applyFont="1" applyFill="1" applyBorder="1" applyAlignment="1">
      <alignment horizontal="center" vertical="center"/>
    </xf>
    <xf numFmtId="0" fontId="3" fillId="0" borderId="36" xfId="14" applyFont="1" applyBorder="1" applyAlignment="1">
      <alignment vertical="center"/>
    </xf>
    <xf numFmtId="2" fontId="7" fillId="7" borderId="9" xfId="14" applyNumberFormat="1" applyFont="1" applyFill="1" applyBorder="1" applyAlignment="1">
      <alignment horizontal="center" vertical="center"/>
    </xf>
    <xf numFmtId="0" fontId="4" fillId="8" borderId="27" xfId="14" applyFont="1" applyFill="1" applyBorder="1" applyAlignment="1">
      <alignment horizontal="center"/>
    </xf>
    <xf numFmtId="0" fontId="5" fillId="5" borderId="36" xfId="14" applyFont="1" applyFill="1" applyBorder="1" applyAlignment="1">
      <alignment horizontal="center" vertical="center"/>
    </xf>
    <xf numFmtId="0" fontId="5" fillId="0" borderId="37" xfId="14" applyFont="1" applyBorder="1" applyAlignment="1">
      <alignment horizontal="center" vertical="center"/>
    </xf>
    <xf numFmtId="0" fontId="4" fillId="0" borderId="36" xfId="14" applyFont="1" applyBorder="1" applyAlignment="1">
      <alignment vertical="center"/>
    </xf>
    <xf numFmtId="0" fontId="5" fillId="0" borderId="36" xfId="14" applyFont="1" applyBorder="1" applyAlignment="1">
      <alignment horizontal="center" vertical="center"/>
    </xf>
    <xf numFmtId="2" fontId="8" fillId="7" borderId="15" xfId="14" applyNumberFormat="1" applyFont="1" applyFill="1" applyBorder="1" applyAlignment="1">
      <alignment horizontal="center" vertical="center"/>
    </xf>
    <xf numFmtId="0" fontId="3" fillId="3" borderId="27" xfId="14" applyFont="1" applyFill="1" applyBorder="1" applyAlignment="1">
      <alignment horizontal="center" vertical="center"/>
    </xf>
    <xf numFmtId="0" fontId="3" fillId="3" borderId="27" xfId="14" applyFont="1" applyFill="1" applyBorder="1" applyAlignment="1">
      <alignment horizontal="center" vertical="center" wrapText="1"/>
    </xf>
    <xf numFmtId="0" fontId="4" fillId="0" borderId="38" xfId="14" applyFont="1" applyBorder="1" applyAlignment="1">
      <alignment horizontal="center" vertical="center"/>
    </xf>
    <xf numFmtId="0" fontId="4" fillId="9" borderId="27" xfId="14" applyFont="1" applyFill="1" applyBorder="1" applyAlignment="1">
      <alignment horizontal="center" vertical="center" wrapText="1"/>
    </xf>
    <xf numFmtId="0" fontId="1" fillId="0" borderId="29" xfId="0" applyFont="1" applyBorder="1" applyAlignment="1">
      <alignment horizontal="center"/>
    </xf>
    <xf numFmtId="0" fontId="4" fillId="0" borderId="39" xfId="14" applyFont="1" applyBorder="1" applyAlignment="1">
      <alignment horizontal="center" vertical="center"/>
    </xf>
    <xf numFmtId="0" fontId="4" fillId="8" borderId="27" xfId="14" applyFont="1" applyFill="1" applyBorder="1" applyAlignment="1">
      <alignment horizontal="left" vertical="center"/>
    </xf>
    <xf numFmtId="0" fontId="1" fillId="0" borderId="14" xfId="0" applyFont="1" applyBorder="1" applyAlignment="1">
      <alignment horizontal="center"/>
    </xf>
    <xf numFmtId="0" fontId="1" fillId="0" borderId="9" xfId="0" applyFont="1" applyBorder="1" applyAlignment="1">
      <alignment horizontal="center"/>
    </xf>
    <xf numFmtId="0" fontId="1" fillId="0" borderId="9" xfId="0" applyFont="1" applyBorder="1"/>
    <xf numFmtId="0" fontId="4" fillId="0" borderId="17" xfId="14" applyFont="1" applyBorder="1" applyAlignment="1">
      <alignment horizontal="center" vertical="center"/>
    </xf>
    <xf numFmtId="0" fontId="4" fillId="10" borderId="13" xfId="14" applyFont="1" applyFill="1" applyBorder="1" applyAlignment="1">
      <alignment horizontal="center"/>
    </xf>
    <xf numFmtId="0" fontId="4" fillId="0" borderId="9" xfId="14" applyFont="1" applyBorder="1" applyAlignment="1">
      <alignment horizontal="left" vertical="center"/>
    </xf>
    <xf numFmtId="0" fontId="4" fillId="0" borderId="17" xfId="14" applyFont="1" applyBorder="1" applyAlignment="1">
      <alignment horizontal="center"/>
    </xf>
    <xf numFmtId="2" fontId="5" fillId="0" borderId="9" xfId="14" applyNumberFormat="1" applyFont="1" applyBorder="1" applyAlignment="1">
      <alignment horizontal="center" vertical="center"/>
    </xf>
    <xf numFmtId="1" fontId="5" fillId="0" borderId="9" xfId="14" applyNumberFormat="1" applyFont="1" applyBorder="1" applyAlignment="1">
      <alignment horizontal="center" vertical="center"/>
    </xf>
    <xf numFmtId="0" fontId="3" fillId="3" borderId="24" xfId="14" applyFont="1" applyFill="1" applyBorder="1" applyAlignment="1">
      <alignment horizontal="center" vertical="center"/>
    </xf>
    <xf numFmtId="0" fontId="3" fillId="4" borderId="41" xfId="14" applyFont="1" applyFill="1" applyBorder="1" applyAlignment="1">
      <alignment horizontal="center" vertical="center"/>
    </xf>
    <xf numFmtId="0" fontId="7" fillId="7" borderId="42" xfId="14" applyFont="1" applyFill="1" applyBorder="1" applyAlignment="1">
      <alignment horizontal="center" vertical="center"/>
    </xf>
    <xf numFmtId="0" fontId="7" fillId="7" borderId="43" xfId="14" applyFont="1" applyFill="1" applyBorder="1" applyAlignment="1">
      <alignment horizontal="center" vertical="center"/>
    </xf>
    <xf numFmtId="0" fontId="3" fillId="0" borderId="32" xfId="14" applyFont="1" applyBorder="1" applyAlignment="1">
      <alignment horizontal="center" vertical="center"/>
    </xf>
    <xf numFmtId="0" fontId="3" fillId="5" borderId="32" xfId="14" applyFont="1" applyFill="1" applyBorder="1" applyAlignment="1">
      <alignment horizontal="center" vertical="center"/>
    </xf>
    <xf numFmtId="0" fontId="7" fillId="0" borderId="44" xfId="14" applyFont="1" applyBorder="1" applyAlignment="1">
      <alignment horizontal="center" vertical="center"/>
    </xf>
    <xf numFmtId="0" fontId="3" fillId="0" borderId="16" xfId="14" applyFont="1" applyBorder="1" applyAlignment="1">
      <alignment horizontal="center" vertical="center"/>
    </xf>
    <xf numFmtId="2" fontId="1" fillId="0" borderId="0" xfId="0" applyNumberFormat="1" applyFont="1"/>
    <xf numFmtId="0" fontId="4" fillId="0" borderId="32" xfId="14" applyFont="1" applyBorder="1" applyAlignment="1">
      <alignment horizontal="center" vertical="center"/>
    </xf>
    <xf numFmtId="0" fontId="7" fillId="7" borderId="44" xfId="14" applyFont="1" applyFill="1" applyBorder="1" applyAlignment="1">
      <alignment horizontal="center" vertical="center"/>
    </xf>
    <xf numFmtId="0" fontId="4" fillId="0" borderId="45" xfId="14" applyFont="1" applyBorder="1" applyAlignment="1">
      <alignment horizontal="center" vertical="center"/>
    </xf>
    <xf numFmtId="0" fontId="4" fillId="5" borderId="32" xfId="14" applyFont="1" applyFill="1" applyBorder="1" applyAlignment="1">
      <alignment horizontal="center" vertical="center"/>
    </xf>
    <xf numFmtId="0" fontId="7" fillId="0" borderId="46" xfId="14" applyFont="1" applyBorder="1" applyAlignment="1">
      <alignment horizontal="center" vertical="center"/>
    </xf>
    <xf numFmtId="0" fontId="7" fillId="7" borderId="9" xfId="14" applyFont="1" applyFill="1" applyBorder="1" applyAlignment="1">
      <alignment horizontal="center" vertical="center"/>
    </xf>
    <xf numFmtId="0" fontId="4" fillId="5" borderId="9" xfId="14" applyFont="1" applyFill="1" applyBorder="1" applyAlignment="1">
      <alignment horizontal="center" vertical="center"/>
    </xf>
    <xf numFmtId="2" fontId="0" fillId="0" borderId="0" xfId="0" applyNumberFormat="1"/>
    <xf numFmtId="2" fontId="3" fillId="3" borderId="27" xfId="14" applyNumberFormat="1" applyFont="1" applyFill="1" applyBorder="1" applyAlignment="1">
      <alignment horizontal="center" vertical="center"/>
    </xf>
    <xf numFmtId="2" fontId="5" fillId="0" borderId="13" xfId="14" applyNumberFormat="1" applyFont="1" applyBorder="1" applyAlignment="1">
      <alignment horizontal="center" vertical="center"/>
    </xf>
    <xf numFmtId="0" fontId="4" fillId="0" borderId="37" xfId="14" applyFont="1" applyBorder="1" applyAlignment="1">
      <alignment horizontal="center" vertical="center"/>
    </xf>
    <xf numFmtId="0" fontId="5" fillId="0" borderId="45" xfId="14" applyFont="1" applyBorder="1"/>
    <xf numFmtId="0" fontId="1" fillId="0" borderId="36" xfId="0" applyFont="1" applyBorder="1"/>
    <xf numFmtId="0" fontId="1" fillId="0" borderId="32" xfId="0" applyFont="1" applyBorder="1"/>
    <xf numFmtId="0" fontId="4" fillId="0" borderId="36" xfId="14" applyFont="1" applyBorder="1" applyAlignment="1">
      <alignment horizontal="center" vertical="center"/>
    </xf>
    <xf numFmtId="0" fontId="5" fillId="0" borderId="32" xfId="14" applyFont="1" applyBorder="1"/>
    <xf numFmtId="2" fontId="5" fillId="0" borderId="36" xfId="14" applyNumberFormat="1" applyFont="1" applyBorder="1" applyAlignment="1">
      <alignment horizontal="center" vertical="center"/>
    </xf>
    <xf numFmtId="2" fontId="5" fillId="0" borderId="32" xfId="14" applyNumberFormat="1" applyFont="1" applyBorder="1" applyAlignment="1">
      <alignment horizontal="center" vertical="center"/>
    </xf>
    <xf numFmtId="0" fontId="5" fillId="10" borderId="13" xfId="14" applyFont="1" applyFill="1" applyBorder="1" applyAlignment="1">
      <alignment horizontal="center" vertical="center" wrapText="1"/>
    </xf>
    <xf numFmtId="0" fontId="0" fillId="0" borderId="17" xfId="0" applyBorder="1"/>
    <xf numFmtId="0" fontId="0" fillId="0" borderId="9" xfId="0" applyBorder="1"/>
    <xf numFmtId="0" fontId="1" fillId="0" borderId="0" xfId="0" applyFont="1" applyAlignment="1">
      <alignment horizontal="center"/>
    </xf>
    <xf numFmtId="0" fontId="1" fillId="0" borderId="17" xfId="0" applyFont="1" applyBorder="1"/>
    <xf numFmtId="0" fontId="5" fillId="0" borderId="14" xfId="14" applyFont="1" applyBorder="1" applyAlignment="1">
      <alignment horizontal="center" vertical="center" wrapText="1"/>
    </xf>
    <xf numFmtId="0" fontId="4" fillId="0" borderId="0" xfId="14" applyFont="1" applyAlignment="1">
      <alignment horizontal="center"/>
    </xf>
    <xf numFmtId="0" fontId="5" fillId="0" borderId="14" xfId="14" applyFont="1" applyBorder="1" applyAlignment="1">
      <alignment horizontal="right" wrapText="1"/>
    </xf>
    <xf numFmtId="168" fontId="5" fillId="0" borderId="9" xfId="14" applyNumberFormat="1" applyFont="1" applyBorder="1" applyAlignment="1">
      <alignment horizontal="center" vertical="center"/>
    </xf>
    <xf numFmtId="0" fontId="1" fillId="0" borderId="25" xfId="0" applyFont="1" applyBorder="1"/>
    <xf numFmtId="0" fontId="1" fillId="0" borderId="3" xfId="0" applyFont="1" applyBorder="1"/>
    <xf numFmtId="0" fontId="5" fillId="0" borderId="0" xfId="14" applyFont="1" applyAlignment="1">
      <alignment horizontal="right" wrapText="1"/>
    </xf>
    <xf numFmtId="0" fontId="5" fillId="0" borderId="0" xfId="14" applyFont="1" applyAlignment="1">
      <alignment horizontal="center" vertical="center"/>
    </xf>
    <xf numFmtId="1" fontId="5" fillId="0" borderId="0" xfId="14" applyNumberFormat="1" applyFont="1" applyAlignment="1">
      <alignment horizontal="center" vertical="center"/>
    </xf>
    <xf numFmtId="2" fontId="5" fillId="0" borderId="0" xfId="14" applyNumberFormat="1" applyFont="1" applyAlignment="1">
      <alignment horizontal="center" vertical="center"/>
    </xf>
    <xf numFmtId="0" fontId="3" fillId="3" borderId="24" xfId="14" applyFont="1" applyFill="1" applyBorder="1" applyAlignment="1">
      <alignment horizontal="center" wrapText="1"/>
    </xf>
    <xf numFmtId="0" fontId="5" fillId="0" borderId="9" xfId="14" applyFont="1" applyBorder="1" applyAlignment="1">
      <alignment wrapText="1"/>
    </xf>
    <xf numFmtId="0" fontId="5" fillId="0" borderId="9" xfId="14" applyFont="1" applyBorder="1" applyAlignment="1">
      <alignment vertical="center"/>
    </xf>
    <xf numFmtId="0" fontId="9" fillId="0" borderId="9" xfId="0" applyFont="1" applyBorder="1" applyAlignment="1"/>
    <xf numFmtId="0" fontId="1" fillId="0" borderId="9" xfId="0" applyFont="1" applyBorder="1" applyAlignment="1"/>
    <xf numFmtId="0" fontId="0" fillId="0" borderId="9" xfId="0" applyBorder="1" applyAlignment="1">
      <alignment horizontal="center"/>
    </xf>
    <xf numFmtId="0" fontId="0" fillId="0" borderId="9" xfId="0" applyBorder="1" applyAlignment="1">
      <alignment horizontal="center" vertical="center"/>
    </xf>
    <xf numFmtId="0" fontId="0" fillId="0" borderId="9" xfId="0" applyBorder="1" applyAlignment="1"/>
    <xf numFmtId="2" fontId="10" fillId="0" borderId="32" xfId="0" applyNumberFormat="1" applyFont="1" applyBorder="1" applyAlignment="1">
      <alignment horizontal="center" vertical="center"/>
    </xf>
    <xf numFmtId="0" fontId="0" fillId="0" borderId="36" xfId="0" applyBorder="1"/>
    <xf numFmtId="0" fontId="0" fillId="0" borderId="32" xfId="0" applyBorder="1"/>
    <xf numFmtId="2" fontId="7" fillId="7" borderId="24" xfId="14" applyNumberFormat="1" applyFont="1" applyFill="1" applyBorder="1" applyAlignment="1">
      <alignment horizontal="center" vertical="center"/>
    </xf>
    <xf numFmtId="0" fontId="7" fillId="7" borderId="40" xfId="14" applyFont="1" applyFill="1" applyBorder="1" applyAlignment="1">
      <alignment horizontal="center" vertical="center"/>
    </xf>
    <xf numFmtId="2" fontId="7" fillId="7" borderId="40" xfId="14" applyNumberFormat="1" applyFont="1" applyFill="1" applyBorder="1" applyAlignment="1">
      <alignment horizontal="center" vertical="center"/>
    </xf>
    <xf numFmtId="2" fontId="5" fillId="6" borderId="9" xfId="14" applyNumberFormat="1" applyFont="1" applyFill="1" applyBorder="1" applyAlignment="1">
      <alignment horizontal="center" vertical="center"/>
    </xf>
    <xf numFmtId="0" fontId="4" fillId="0" borderId="0" xfId="14" applyFont="1" applyAlignment="1">
      <alignment horizontal="center" vertical="center"/>
    </xf>
    <xf numFmtId="2" fontId="5" fillId="0" borderId="14" xfId="14" applyNumberFormat="1" applyFont="1" applyBorder="1" applyAlignment="1">
      <alignment horizontal="center" vertical="center"/>
    </xf>
    <xf numFmtId="2" fontId="5" fillId="0" borderId="50" xfId="14" applyNumberFormat="1" applyFont="1" applyBorder="1" applyAlignment="1">
      <alignment horizontal="center" vertical="center"/>
    </xf>
    <xf numFmtId="2" fontId="11" fillId="4" borderId="9" xfId="11" applyNumberFormat="1" applyFont="1" applyFill="1" applyBorder="1" applyAlignment="1">
      <alignment horizontal="center" vertical="center" wrapText="1"/>
    </xf>
    <xf numFmtId="0" fontId="1" fillId="0" borderId="30" xfId="0" applyFont="1" applyBorder="1"/>
    <xf numFmtId="0" fontId="0" fillId="0" borderId="16" xfId="0" applyBorder="1"/>
    <xf numFmtId="0" fontId="0" fillId="0" borderId="14" xfId="0" applyBorder="1" applyAlignment="1">
      <alignment horizontal="center"/>
    </xf>
    <xf numFmtId="0" fontId="0" fillId="0" borderId="28" xfId="0" applyBorder="1" applyAlignment="1">
      <alignment horizontal="center"/>
    </xf>
    <xf numFmtId="0" fontId="0" fillId="0" borderId="13" xfId="0" applyBorder="1" applyAlignment="1">
      <alignment horizontal="center"/>
    </xf>
    <xf numFmtId="0" fontId="4" fillId="0" borderId="48" xfId="14" applyFont="1" applyBorder="1" applyAlignment="1">
      <alignment horizontal="center" vertical="center"/>
    </xf>
    <xf numFmtId="0" fontId="0" fillId="0" borderId="19" xfId="0" applyBorder="1" applyAlignment="1">
      <alignment horizontal="center"/>
    </xf>
    <xf numFmtId="0" fontId="0" fillId="0" borderId="48" xfId="0" applyBorder="1" applyAlignment="1">
      <alignment horizontal="center"/>
    </xf>
    <xf numFmtId="0" fontId="0" fillId="0" borderId="53" xfId="0" applyBorder="1"/>
    <xf numFmtId="0" fontId="0" fillId="0" borderId="33" xfId="0" applyBorder="1"/>
    <xf numFmtId="0" fontId="0" fillId="0" borderId="55" xfId="0" applyBorder="1" applyAlignment="1">
      <alignment horizontal="center"/>
    </xf>
    <xf numFmtId="0" fontId="0" fillId="0" borderId="32" xfId="0" applyBorder="1" applyAlignment="1">
      <alignment horizontal="center"/>
    </xf>
    <xf numFmtId="2" fontId="0" fillId="0" borderId="9" xfId="0" applyNumberFormat="1" applyBorder="1" applyAlignment="1">
      <alignment horizontal="center"/>
    </xf>
    <xf numFmtId="0" fontId="0" fillId="0" borderId="56" xfId="0" applyBorder="1" applyAlignment="1">
      <alignment horizontal="center"/>
    </xf>
    <xf numFmtId="2" fontId="7" fillId="7" borderId="43" xfId="14" applyNumberFormat="1" applyFont="1" applyFill="1" applyBorder="1" applyAlignment="1">
      <alignment horizontal="center" vertical="center"/>
    </xf>
    <xf numFmtId="0" fontId="0" fillId="0" borderId="45" xfId="0" applyBorder="1" applyAlignment="1">
      <alignment horizontal="center"/>
    </xf>
    <xf numFmtId="0" fontId="0" fillId="0" borderId="57" xfId="0" applyBorder="1"/>
    <xf numFmtId="0" fontId="3" fillId="3" borderId="58" xfId="14" applyFont="1" applyFill="1" applyBorder="1" applyAlignment="1">
      <alignment horizontal="center" vertical="center"/>
    </xf>
    <xf numFmtId="0" fontId="3" fillId="3" borderId="59" xfId="14" applyFont="1" applyFill="1" applyBorder="1" applyAlignment="1">
      <alignment horizontal="center" vertical="center"/>
    </xf>
    <xf numFmtId="0" fontId="3" fillId="3" borderId="58" xfId="14" applyFont="1" applyFill="1" applyBorder="1" applyAlignment="1">
      <alignment vertical="center"/>
    </xf>
    <xf numFmtId="0" fontId="3" fillId="4" borderId="3" xfId="14" applyFont="1" applyFill="1" applyBorder="1" applyAlignment="1">
      <alignment horizontal="center" vertical="center"/>
    </xf>
    <xf numFmtId="0" fontId="4" fillId="2" borderId="9" xfId="14" applyFont="1" applyFill="1" applyBorder="1" applyAlignment="1">
      <alignment horizontal="center" vertical="center" wrapText="1"/>
    </xf>
    <xf numFmtId="2" fontId="7" fillId="7" borderId="20" xfId="14" applyNumberFormat="1" applyFont="1" applyFill="1" applyBorder="1" applyAlignment="1">
      <alignment horizontal="center" vertical="center"/>
    </xf>
    <xf numFmtId="2" fontId="3" fillId="6" borderId="9" xfId="14" applyNumberFormat="1" applyFont="1" applyFill="1" applyBorder="1" applyAlignment="1">
      <alignment vertical="center"/>
    </xf>
    <xf numFmtId="0" fontId="5" fillId="5" borderId="13" xfId="14" applyFont="1" applyFill="1" applyBorder="1" applyAlignment="1">
      <alignment horizontal="left" vertical="center"/>
    </xf>
    <xf numFmtId="0" fontId="3" fillId="3" borderId="40" xfId="14" applyFont="1" applyFill="1" applyBorder="1" applyAlignment="1">
      <alignment horizontal="center" vertical="center"/>
    </xf>
    <xf numFmtId="0" fontId="5" fillId="0" borderId="14" xfId="14" applyFont="1" applyBorder="1" applyAlignment="1">
      <alignment horizontal="center" vertical="center"/>
    </xf>
    <xf numFmtId="0" fontId="12" fillId="0" borderId="9" xfId="11" applyFont="1" applyBorder="1" applyAlignment="1">
      <alignment horizontal="center" vertical="center" wrapText="1"/>
    </xf>
    <xf numFmtId="0" fontId="12" fillId="0" borderId="9" xfId="11" applyFont="1" applyBorder="1" applyAlignment="1">
      <alignment horizontal="left" wrapText="1"/>
    </xf>
    <xf numFmtId="0" fontId="9" fillId="0" borderId="9" xfId="0" applyFont="1" applyBorder="1"/>
    <xf numFmtId="2" fontId="4" fillId="6" borderId="9" xfId="14" applyNumberFormat="1" applyFont="1" applyFill="1" applyBorder="1" applyAlignment="1">
      <alignment horizontal="center" vertical="center"/>
    </xf>
    <xf numFmtId="2" fontId="5" fillId="0" borderId="9" xfId="14" applyNumberFormat="1" applyFont="1" applyBorder="1" applyAlignment="1">
      <alignment horizontal="center" vertical="center" wrapText="1"/>
    </xf>
    <xf numFmtId="2" fontId="5" fillId="0" borderId="48" xfId="14" applyNumberFormat="1" applyFont="1" applyBorder="1" applyAlignment="1">
      <alignment horizontal="center" vertical="center"/>
    </xf>
    <xf numFmtId="0" fontId="11" fillId="4" borderId="9" xfId="11" applyFont="1" applyFill="1" applyBorder="1" applyAlignment="1">
      <alignment horizontal="center" vertical="center" wrapText="1"/>
    </xf>
    <xf numFmtId="0" fontId="5" fillId="0" borderId="9" xfId="14" applyFont="1" applyBorder="1" applyAlignment="1">
      <alignment horizontal="center" vertical="center" wrapText="1"/>
    </xf>
    <xf numFmtId="0" fontId="0" fillId="0" borderId="0" xfId="0" applyAlignment="1">
      <alignment horizontal="center"/>
    </xf>
    <xf numFmtId="0" fontId="4" fillId="0" borderId="47" xfId="14" applyFont="1" applyBorder="1" applyAlignment="1">
      <alignment horizontal="center" vertical="center"/>
    </xf>
    <xf numFmtId="0" fontId="0" fillId="0" borderId="4" xfId="0" applyBorder="1" applyAlignment="1">
      <alignment horizontal="center"/>
    </xf>
    <xf numFmtId="0" fontId="0" fillId="0" borderId="33" xfId="0" applyBorder="1" applyAlignment="1">
      <alignment horizontal="center" vertical="center"/>
    </xf>
    <xf numFmtId="0" fontId="0" fillId="0" borderId="33" xfId="0" applyBorder="1" applyAlignment="1">
      <alignment horizontal="center"/>
    </xf>
    <xf numFmtId="0" fontId="0" fillId="0" borderId="2" xfId="0" applyBorder="1" applyAlignment="1">
      <alignment horizontal="center"/>
    </xf>
    <xf numFmtId="0" fontId="0" fillId="0" borderId="40" xfId="0" applyBorder="1" applyAlignment="1">
      <alignment horizontal="center"/>
    </xf>
    <xf numFmtId="2" fontId="0" fillId="0" borderId="19" xfId="0" applyNumberFormat="1" applyBorder="1" applyAlignment="1">
      <alignment horizontal="center"/>
    </xf>
    <xf numFmtId="0" fontId="0" fillId="0" borderId="8" xfId="0" applyBorder="1" applyAlignment="1">
      <alignment horizontal="center"/>
    </xf>
    <xf numFmtId="0" fontId="0" fillId="0" borderId="60" xfId="0" applyBorder="1" applyAlignment="1">
      <alignment horizontal="center"/>
    </xf>
    <xf numFmtId="0" fontId="0" fillId="0" borderId="3" xfId="0" applyBorder="1"/>
    <xf numFmtId="0" fontId="3" fillId="0" borderId="19" xfId="14" applyFont="1" applyBorder="1" applyAlignment="1">
      <alignment vertical="center"/>
    </xf>
    <xf numFmtId="0" fontId="3" fillId="0" borderId="61" xfId="14" applyFont="1" applyBorder="1" applyAlignment="1">
      <alignment vertical="center"/>
    </xf>
    <xf numFmtId="0" fontId="5" fillId="5" borderId="28" xfId="14" applyFont="1" applyFill="1" applyBorder="1" applyAlignment="1">
      <alignment horizontal="center" vertical="center"/>
    </xf>
    <xf numFmtId="0" fontId="5" fillId="5" borderId="19" xfId="14" applyFont="1" applyFill="1" applyBorder="1" applyAlignment="1">
      <alignment horizontal="center" vertical="center"/>
    </xf>
    <xf numFmtId="0" fontId="5" fillId="5" borderId="62" xfId="14" applyFont="1" applyFill="1" applyBorder="1" applyAlignment="1">
      <alignment horizontal="center" vertical="center"/>
    </xf>
    <xf numFmtId="0" fontId="5" fillId="5" borderId="61" xfId="14" applyFont="1" applyFill="1" applyBorder="1" applyAlignment="1">
      <alignment horizontal="center" vertical="center"/>
    </xf>
    <xf numFmtId="0" fontId="1" fillId="0" borderId="0" xfId="0" applyFont="1" applyBorder="1"/>
    <xf numFmtId="0" fontId="6" fillId="0" borderId="19" xfId="14" applyFont="1" applyBorder="1" applyAlignment="1">
      <alignment horizontal="center" vertical="center"/>
    </xf>
    <xf numFmtId="0" fontId="6" fillId="0" borderId="61" xfId="14" applyFont="1" applyBorder="1" applyAlignment="1">
      <alignment horizontal="center" vertical="center"/>
    </xf>
    <xf numFmtId="2" fontId="7" fillId="6" borderId="9" xfId="14" applyNumberFormat="1" applyFont="1" applyFill="1" applyBorder="1" applyAlignment="1">
      <alignment horizontal="center" vertical="center"/>
    </xf>
    <xf numFmtId="0" fontId="3" fillId="0" borderId="13" xfId="14" applyFont="1" applyBorder="1" applyAlignment="1">
      <alignment horizontal="center" vertical="center"/>
    </xf>
    <xf numFmtId="0" fontId="4" fillId="4" borderId="9" xfId="14" applyFont="1" applyFill="1" applyBorder="1"/>
    <xf numFmtId="0" fontId="3" fillId="5" borderId="9" xfId="14" applyFont="1" applyFill="1" applyBorder="1" applyAlignment="1">
      <alignment horizontal="center" vertical="center"/>
    </xf>
    <xf numFmtId="0" fontId="5" fillId="0" borderId="13" xfId="14" applyFont="1" applyBorder="1" applyAlignment="1">
      <alignment horizontal="center" vertical="center" wrapText="1"/>
    </xf>
    <xf numFmtId="0" fontId="4" fillId="9" borderId="18" xfId="14" applyFont="1" applyFill="1" applyBorder="1" applyAlignment="1">
      <alignment horizontal="center" vertical="center" wrapText="1"/>
    </xf>
    <xf numFmtId="0" fontId="9" fillId="0" borderId="9" xfId="0" applyFont="1" applyBorder="1" applyAlignment="1">
      <alignment horizontal="center"/>
    </xf>
    <xf numFmtId="0" fontId="0" fillId="0" borderId="53" xfId="0" applyBorder="1" applyAlignment="1">
      <alignment horizontal="center"/>
    </xf>
    <xf numFmtId="0" fontId="0" fillId="0" borderId="34" xfId="0" applyBorder="1" applyAlignment="1">
      <alignment horizontal="center" vertical="center"/>
    </xf>
    <xf numFmtId="0" fontId="0" fillId="0" borderId="34" xfId="0" applyBorder="1" applyAlignment="1">
      <alignment horizontal="center"/>
    </xf>
    <xf numFmtId="0" fontId="0" fillId="0" borderId="46" xfId="0" applyBorder="1" applyAlignment="1">
      <alignment horizontal="center"/>
    </xf>
    <xf numFmtId="0" fontId="13" fillId="0" borderId="0" xfId="11">
      <alignment vertical="center"/>
    </xf>
    <xf numFmtId="0" fontId="14" fillId="0" borderId="0" xfId="11" applyFont="1" applyAlignment="1">
      <alignment horizontal="center" vertical="center" wrapText="1"/>
    </xf>
    <xf numFmtId="0" fontId="12" fillId="0" borderId="0" xfId="11" applyFont="1" applyAlignment="1">
      <alignment horizontal="center" vertical="center" wrapText="1"/>
    </xf>
    <xf numFmtId="0" fontId="13" fillId="4" borderId="0" xfId="11" applyFill="1">
      <alignment vertical="center"/>
    </xf>
    <xf numFmtId="0" fontId="17" fillId="0" borderId="9" xfId="11" applyFont="1" applyBorder="1" applyAlignment="1">
      <alignment horizontal="center" vertical="center" wrapText="1"/>
    </xf>
    <xf numFmtId="2" fontId="17" fillId="0" borderId="9" xfId="11" applyNumberFormat="1" applyFont="1" applyBorder="1" applyAlignment="1">
      <alignment horizontal="center" vertical="center" wrapText="1"/>
    </xf>
    <xf numFmtId="0" fontId="18" fillId="0" borderId="9" xfId="11" applyFont="1" applyBorder="1" applyAlignment="1">
      <alignment horizontal="center" vertical="center" wrapText="1"/>
    </xf>
    <xf numFmtId="0" fontId="18" fillId="0" borderId="9" xfId="11" applyFont="1" applyBorder="1" applyAlignment="1">
      <alignment vertical="center" wrapText="1"/>
    </xf>
    <xf numFmtId="0" fontId="11" fillId="6" borderId="9" xfId="11" applyFont="1" applyFill="1" applyBorder="1" applyAlignment="1">
      <alignment horizontal="center" vertical="center" wrapText="1"/>
    </xf>
    <xf numFmtId="2" fontId="12" fillId="0" borderId="9" xfId="11" applyNumberFormat="1" applyFont="1" applyBorder="1" applyAlignment="1">
      <alignment horizontal="center" vertical="center" wrapText="1"/>
    </xf>
    <xf numFmtId="0" fontId="19" fillId="0" borderId="9" xfId="14" applyFont="1" applyBorder="1" applyAlignment="1">
      <alignment horizontal="center"/>
    </xf>
    <xf numFmtId="0" fontId="19" fillId="0" borderId="9" xfId="14" applyFont="1" applyBorder="1" applyAlignment="1">
      <alignment horizontal="center" vertical="center"/>
    </xf>
    <xf numFmtId="2" fontId="19" fillId="0" borderId="9" xfId="14" applyNumberFormat="1" applyFont="1" applyBorder="1" applyAlignment="1">
      <alignment horizontal="center" vertical="center"/>
    </xf>
    <xf numFmtId="0" fontId="11" fillId="0" borderId="9" xfId="11" applyFont="1" applyBorder="1" applyAlignment="1">
      <alignment horizontal="center" vertical="center" wrapText="1"/>
    </xf>
    <xf numFmtId="0" fontId="19" fillId="0" borderId="9" xfId="0" applyFont="1" applyBorder="1" applyAlignment="1">
      <alignment horizontal="center" vertical="top" wrapText="1"/>
    </xf>
    <xf numFmtId="0" fontId="11" fillId="0" borderId="36" xfId="11" applyFont="1" applyBorder="1" applyAlignment="1">
      <alignment horizontal="center" vertical="top" wrapText="1"/>
    </xf>
    <xf numFmtId="0" fontId="11" fillId="6" borderId="9" xfId="11" applyFont="1" applyFill="1" applyBorder="1" applyAlignment="1">
      <alignment horizontal="center" vertical="top" wrapText="1"/>
    </xf>
    <xf numFmtId="0" fontId="12" fillId="0" borderId="9" xfId="11" applyFont="1" applyFill="1" applyBorder="1" applyAlignment="1">
      <alignment horizontal="center" vertical="top" wrapText="1"/>
    </xf>
    <xf numFmtId="2" fontId="12" fillId="0" borderId="9" xfId="11" applyNumberFormat="1" applyFont="1" applyFill="1" applyBorder="1" applyAlignment="1">
      <alignment horizontal="center" vertical="top" wrapText="1"/>
    </xf>
    <xf numFmtId="0" fontId="7" fillId="0" borderId="9" xfId="14" applyFont="1" applyFill="1" applyBorder="1" applyAlignment="1">
      <alignment horizontal="center" vertical="center"/>
    </xf>
    <xf numFmtId="0" fontId="12" fillId="0" borderId="9" xfId="11" applyFont="1" applyFill="1" applyBorder="1" applyAlignment="1">
      <alignment horizontal="center" vertical="center" wrapText="1"/>
    </xf>
    <xf numFmtId="0" fontId="5" fillId="0" borderId="9" xfId="14" applyFont="1" applyFill="1" applyBorder="1" applyAlignment="1">
      <alignment horizontal="center" vertical="center"/>
    </xf>
    <xf numFmtId="0" fontId="20" fillId="6" borderId="9" xfId="11" applyFont="1" applyFill="1" applyBorder="1" applyAlignment="1">
      <alignment horizontal="center" vertical="center"/>
    </xf>
    <xf numFmtId="2" fontId="11" fillId="4" borderId="9" xfId="11" applyNumberFormat="1" applyFont="1" applyFill="1" applyBorder="1">
      <alignment vertical="center"/>
    </xf>
    <xf numFmtId="2" fontId="12" fillId="4" borderId="9" xfId="11" applyNumberFormat="1" applyFont="1" applyFill="1" applyBorder="1">
      <alignment vertical="center"/>
    </xf>
    <xf numFmtId="0" fontId="11" fillId="6" borderId="9" xfId="11" applyFont="1" applyFill="1" applyBorder="1" applyAlignment="1">
      <alignment horizontal="center" vertical="center"/>
    </xf>
    <xf numFmtId="0" fontId="21" fillId="9" borderId="9" xfId="14" applyFont="1" applyFill="1" applyBorder="1" applyAlignment="1">
      <alignment horizontal="center"/>
    </xf>
    <xf numFmtId="0" fontId="13" fillId="0" borderId="9" xfId="14" applyFont="1" applyBorder="1" applyAlignment="1">
      <alignment horizontal="center"/>
    </xf>
    <xf numFmtId="0" fontId="22" fillId="0" borderId="9" xfId="14" applyFont="1" applyBorder="1" applyAlignment="1">
      <alignment horizontal="center"/>
    </xf>
    <xf numFmtId="0" fontId="11" fillId="0" borderId="9" xfId="11" applyFont="1" applyBorder="1" applyAlignment="1">
      <alignment vertical="center" wrapText="1"/>
    </xf>
    <xf numFmtId="0" fontId="22" fillId="8" borderId="9" xfId="14" applyFont="1" applyFill="1" applyBorder="1" applyAlignment="1">
      <alignment horizontal="left" vertical="center"/>
    </xf>
    <xf numFmtId="0" fontId="23" fillId="0" borderId="9" xfId="18" applyFont="1" applyBorder="1" applyAlignment="1">
      <alignment horizontal="center"/>
    </xf>
    <xf numFmtId="0" fontId="22" fillId="0" borderId="9" xfId="14" applyFont="1" applyBorder="1" applyAlignment="1">
      <alignment horizontal="center" vertical="center"/>
    </xf>
    <xf numFmtId="0" fontId="24" fillId="0" borderId="9" xfId="18" applyFont="1" applyBorder="1" applyAlignment="1">
      <alignment horizontal="center"/>
    </xf>
    <xf numFmtId="1" fontId="19" fillId="0" borderId="9" xfId="14" applyNumberFormat="1" applyFont="1" applyBorder="1" applyAlignment="1">
      <alignment horizontal="center" vertical="center"/>
    </xf>
    <xf numFmtId="0" fontId="13" fillId="0" borderId="9" xfId="0" applyFont="1" applyBorder="1" applyAlignment="1">
      <alignment wrapText="1"/>
    </xf>
    <xf numFmtId="0" fontId="23" fillId="0" borderId="9" xfId="18" applyFont="1" applyBorder="1"/>
    <xf numFmtId="0" fontId="25" fillId="12" borderId="9" xfId="0" applyFont="1" applyFill="1" applyBorder="1" applyAlignment="1">
      <alignment horizontal="center" vertical="center"/>
    </xf>
    <xf numFmtId="0" fontId="22" fillId="4" borderId="9" xfId="14" applyFont="1" applyFill="1" applyBorder="1" applyAlignment="1">
      <alignment horizontal="center" vertical="center"/>
    </xf>
    <xf numFmtId="0" fontId="17" fillId="9" borderId="9" xfId="11" applyFont="1" applyFill="1" applyBorder="1" applyAlignment="1">
      <alignment horizontal="center" vertical="center" wrapText="1"/>
    </xf>
    <xf numFmtId="2" fontId="17" fillId="4" borderId="9" xfId="11" applyNumberFormat="1" applyFont="1" applyFill="1" applyBorder="1" applyAlignment="1">
      <alignment horizontal="center" vertical="center" wrapText="1"/>
    </xf>
    <xf numFmtId="169" fontId="17" fillId="0" borderId="9" xfId="11" applyNumberFormat="1" applyFont="1" applyBorder="1" applyAlignment="1">
      <alignment horizontal="center" vertical="center" wrapText="1"/>
    </xf>
    <xf numFmtId="169" fontId="12" fillId="0" borderId="9" xfId="11" applyNumberFormat="1" applyFont="1" applyBorder="1" applyAlignment="1">
      <alignment horizontal="center" vertical="center" wrapText="1"/>
    </xf>
    <xf numFmtId="2" fontId="7" fillId="4" borderId="9" xfId="14" applyNumberFormat="1" applyFont="1" applyFill="1" applyBorder="1" applyAlignment="1">
      <alignment horizontal="center" vertical="center"/>
    </xf>
    <xf numFmtId="169" fontId="11" fillId="0" borderId="9" xfId="11" applyNumberFormat="1" applyFont="1" applyBorder="1" applyAlignment="1">
      <alignment horizontal="center" vertical="center" wrapText="1"/>
    </xf>
    <xf numFmtId="169" fontId="11" fillId="4" borderId="9" xfId="11" applyNumberFormat="1" applyFont="1" applyFill="1" applyBorder="1" applyAlignment="1">
      <alignment horizontal="center" vertical="center" wrapText="1"/>
    </xf>
    <xf numFmtId="2" fontId="22" fillId="4" borderId="9" xfId="14" applyNumberFormat="1" applyFont="1" applyFill="1" applyBorder="1" applyAlignment="1">
      <alignment horizontal="center" vertical="center"/>
    </xf>
    <xf numFmtId="169" fontId="11" fillId="0" borderId="9" xfId="11" applyNumberFormat="1" applyFont="1" applyFill="1" applyBorder="1" applyAlignment="1">
      <alignment horizontal="center" vertical="center" wrapText="1"/>
    </xf>
    <xf numFmtId="169" fontId="12" fillId="4" borderId="9" xfId="11" applyNumberFormat="1" applyFont="1" applyFill="1" applyBorder="1" applyAlignment="1">
      <alignment horizontal="center" vertical="center" wrapText="1"/>
    </xf>
    <xf numFmtId="2" fontId="7" fillId="0" borderId="9" xfId="14" applyNumberFormat="1" applyFont="1" applyFill="1" applyBorder="1" applyAlignment="1">
      <alignment horizontal="center" vertical="center"/>
    </xf>
    <xf numFmtId="2" fontId="12" fillId="0" borderId="0" xfId="11" applyNumberFormat="1" applyFont="1" applyAlignment="1">
      <alignment horizontal="center" vertical="center" wrapText="1"/>
    </xf>
    <xf numFmtId="2" fontId="11" fillId="0" borderId="9" xfId="11" applyNumberFormat="1" applyFont="1" applyFill="1" applyBorder="1" applyAlignment="1">
      <alignment horizontal="center" vertical="top" wrapText="1"/>
    </xf>
    <xf numFmtId="169" fontId="12" fillId="0" borderId="9" xfId="11" applyNumberFormat="1" applyFont="1" applyFill="1" applyBorder="1" applyAlignment="1">
      <alignment horizontal="center" vertical="center" wrapText="1"/>
    </xf>
    <xf numFmtId="169" fontId="11" fillId="4" borderId="9" xfId="2" applyNumberFormat="1" applyFont="1" applyFill="1" applyBorder="1" applyAlignment="1">
      <alignment horizontal="center" vertical="center" wrapText="1"/>
    </xf>
    <xf numFmtId="2" fontId="20" fillId="0" borderId="9" xfId="14" applyNumberFormat="1" applyFont="1" applyFill="1" applyBorder="1" applyAlignment="1">
      <alignment horizontal="center" vertical="center"/>
    </xf>
    <xf numFmtId="169" fontId="11" fillId="0" borderId="9" xfId="2" applyNumberFormat="1" applyFont="1" applyFill="1" applyBorder="1" applyAlignment="1">
      <alignment horizontal="center" vertical="center" wrapText="1"/>
    </xf>
    <xf numFmtId="2" fontId="5" fillId="0" borderId="9" xfId="14" applyNumberFormat="1" applyFont="1" applyFill="1" applyBorder="1" applyAlignment="1">
      <alignment horizontal="center" vertical="center"/>
    </xf>
    <xf numFmtId="169" fontId="11" fillId="4" borderId="9" xfId="2" applyNumberFormat="1" applyFont="1" applyFill="1" applyBorder="1" applyAlignment="1">
      <alignment vertical="top" wrapText="1"/>
    </xf>
    <xf numFmtId="169" fontId="12" fillId="0" borderId="0" xfId="11" applyNumberFormat="1" applyFont="1" applyAlignment="1">
      <alignment horizontal="center" vertical="center" wrapText="1"/>
    </xf>
    <xf numFmtId="169" fontId="13" fillId="0" borderId="9" xfId="11" applyNumberFormat="1" applyBorder="1">
      <alignment vertical="center"/>
    </xf>
    <xf numFmtId="169" fontId="13" fillId="4" borderId="9" xfId="11" applyNumberFormat="1" applyFill="1" applyBorder="1">
      <alignment vertical="center"/>
    </xf>
    <xf numFmtId="0" fontId="12" fillId="4" borderId="0" xfId="11" applyFont="1" applyFill="1" applyAlignment="1">
      <alignment horizontal="center" vertical="center" wrapText="1"/>
    </xf>
    <xf numFmtId="2" fontId="11" fillId="0" borderId="9" xfId="11" applyNumberFormat="1" applyFont="1" applyFill="1" applyBorder="1" applyAlignment="1">
      <alignment horizontal="center" vertical="center" wrapText="1"/>
    </xf>
    <xf numFmtId="0" fontId="26" fillId="4" borderId="9" xfId="18" applyFont="1" applyFill="1" applyBorder="1" applyAlignment="1">
      <alignment horizontal="center"/>
    </xf>
    <xf numFmtId="169" fontId="12" fillId="4" borderId="0" xfId="11" applyNumberFormat="1" applyFont="1" applyFill="1" applyAlignment="1">
      <alignment horizontal="center" vertical="center" wrapText="1"/>
    </xf>
    <xf numFmtId="0" fontId="11" fillId="0" borderId="36" xfId="11" applyFont="1" applyBorder="1" applyAlignment="1">
      <alignment horizontal="center" vertical="center" wrapText="1"/>
    </xf>
    <xf numFmtId="0" fontId="11" fillId="13" borderId="9" xfId="11" applyFont="1" applyFill="1" applyBorder="1" applyAlignment="1">
      <alignment horizontal="center" vertical="center" wrapText="1"/>
    </xf>
    <xf numFmtId="0" fontId="0" fillId="0" borderId="9" xfId="0" applyBorder="1"/>
    <xf numFmtId="0" fontId="17" fillId="0" borderId="9" xfId="11" applyFont="1" applyFill="1" applyBorder="1" applyAlignment="1">
      <alignment horizontal="center" vertical="center" wrapText="1"/>
    </xf>
    <xf numFmtId="0" fontId="0" fillId="0" borderId="36" xfId="0" applyBorder="1"/>
    <xf numFmtId="169" fontId="11" fillId="4" borderId="0" xfId="11" applyNumberFormat="1" applyFont="1" applyFill="1" applyAlignment="1">
      <alignment horizontal="center" vertical="center" wrapText="1"/>
    </xf>
    <xf numFmtId="169" fontId="11" fillId="6" borderId="9" xfId="11" applyNumberFormat="1" applyFont="1" applyFill="1" applyBorder="1" applyAlignment="1">
      <alignment horizontal="center" vertical="center" wrapText="1"/>
    </xf>
    <xf numFmtId="0" fontId="13" fillId="4" borderId="9" xfId="11" applyFill="1" applyBorder="1">
      <alignment vertical="center"/>
    </xf>
    <xf numFmtId="169" fontId="28" fillId="0" borderId="9" xfId="11" applyNumberFormat="1" applyFont="1" applyFill="1" applyBorder="1" applyAlignment="1">
      <alignment vertical="center"/>
    </xf>
    <xf numFmtId="2" fontId="12" fillId="4" borderId="0" xfId="11" applyNumberFormat="1" applyFont="1" applyFill="1" applyAlignment="1">
      <alignment horizontal="center" vertical="center" wrapText="1"/>
    </xf>
    <xf numFmtId="0" fontId="9" fillId="15" borderId="9" xfId="0" applyFont="1" applyFill="1" applyBorder="1" applyAlignment="1">
      <alignment horizontal="center" vertical="center"/>
    </xf>
    <xf numFmtId="169" fontId="9" fillId="15" borderId="9" xfId="0" applyNumberFormat="1" applyFont="1" applyFill="1" applyBorder="1" applyAlignment="1">
      <alignment vertical="center"/>
    </xf>
    <xf numFmtId="169" fontId="9" fillId="0" borderId="9" xfId="0" applyNumberFormat="1" applyFont="1" applyBorder="1" applyAlignment="1">
      <alignment vertical="center"/>
    </xf>
    <xf numFmtId="165" fontId="0" fillId="0" borderId="0" xfId="1" applyFont="1"/>
    <xf numFmtId="0" fontId="30" fillId="0" borderId="9" xfId="14" applyFont="1" applyBorder="1" applyAlignment="1">
      <alignment horizontal="center" vertical="center"/>
    </xf>
    <xf numFmtId="165" fontId="0" fillId="0" borderId="9" xfId="1" applyFont="1" applyBorder="1"/>
    <xf numFmtId="0" fontId="31" fillId="16" borderId="9" xfId="14" applyFont="1" applyFill="1" applyBorder="1" applyAlignment="1">
      <alignment horizontal="center" vertical="center" wrapText="1"/>
    </xf>
    <xf numFmtId="165" fontId="31" fillId="16" borderId="9" xfId="1" applyFont="1" applyFill="1" applyBorder="1" applyAlignment="1">
      <alignment horizontal="center" vertical="center" wrapText="1"/>
    </xf>
    <xf numFmtId="0" fontId="31" fillId="12" borderId="9" xfId="14" applyFont="1" applyFill="1" applyBorder="1" applyAlignment="1">
      <alignment horizontal="center" vertical="center" wrapText="1"/>
    </xf>
    <xf numFmtId="165" fontId="0" fillId="0" borderId="9" xfId="1" applyFont="1" applyBorder="1" applyAlignment="1">
      <alignment horizontal="center"/>
    </xf>
    <xf numFmtId="165" fontId="0" fillId="0" borderId="9" xfId="1" applyFont="1" applyBorder="1" applyAlignment="1"/>
    <xf numFmtId="0" fontId="0" fillId="0" borderId="9" xfId="0" applyFill="1" applyBorder="1"/>
    <xf numFmtId="0" fontId="0" fillId="0" borderId="9" xfId="0" applyFill="1" applyBorder="1" applyAlignment="1">
      <alignment horizontal="center"/>
    </xf>
    <xf numFmtId="165" fontId="0" fillId="6" borderId="9" xfId="1" applyFont="1" applyFill="1" applyBorder="1"/>
    <xf numFmtId="0" fontId="31" fillId="12" borderId="36" xfId="14" applyFont="1" applyFill="1" applyBorder="1" applyAlignment="1">
      <alignment vertical="center" wrapText="1"/>
    </xf>
    <xf numFmtId="0" fontId="0" fillId="6" borderId="9" xfId="0" applyFill="1" applyBorder="1" applyAlignment="1">
      <alignment horizontal="center"/>
    </xf>
    <xf numFmtId="165" fontId="31" fillId="17" borderId="14" xfId="14" applyNumberFormat="1" applyFont="1" applyFill="1" applyBorder="1" applyAlignment="1">
      <alignment vertical="center" wrapText="1"/>
    </xf>
    <xf numFmtId="0" fontId="0" fillId="14" borderId="48" xfId="0" applyFill="1" applyBorder="1" applyAlignment="1">
      <alignment horizontal="center"/>
    </xf>
    <xf numFmtId="165" fontId="31" fillId="6" borderId="14" xfId="14" applyNumberFormat="1" applyFont="1" applyFill="1" applyBorder="1" applyAlignment="1">
      <alignment vertical="center" wrapText="1"/>
    </xf>
    <xf numFmtId="0" fontId="31" fillId="12" borderId="36" xfId="14" applyFont="1" applyFill="1" applyBorder="1" applyAlignment="1">
      <alignment horizontal="center" vertical="center" wrapText="1"/>
    </xf>
    <xf numFmtId="0" fontId="31" fillId="12" borderId="48" xfId="14" applyFont="1" applyFill="1" applyBorder="1" applyAlignment="1">
      <alignment horizontal="center" vertical="center" wrapText="1"/>
    </xf>
    <xf numFmtId="0" fontId="31" fillId="12" borderId="14" xfId="14" applyFont="1" applyFill="1" applyBorder="1" applyAlignment="1">
      <alignment horizontal="center" vertical="center" wrapText="1"/>
    </xf>
    <xf numFmtId="0" fontId="30" fillId="2" borderId="9" xfId="14" applyFont="1" applyFill="1" applyBorder="1" applyAlignment="1">
      <alignment horizontal="center" vertical="center"/>
    </xf>
    <xf numFmtId="0" fontId="15" fillId="9" borderId="9" xfId="11" applyFont="1" applyFill="1" applyBorder="1" applyAlignment="1">
      <alignment horizontal="center" vertical="center" wrapText="1"/>
    </xf>
    <xf numFmtId="0" fontId="16" fillId="11" borderId="9" xfId="11" applyFont="1" applyFill="1" applyBorder="1" applyAlignment="1">
      <alignment horizontal="center" vertical="center" wrapText="1"/>
    </xf>
    <xf numFmtId="0" fontId="16" fillId="11" borderId="19" xfId="11" applyFont="1" applyFill="1" applyBorder="1" applyAlignment="1">
      <alignment horizontal="center" vertical="center" wrapText="1"/>
    </xf>
    <xf numFmtId="2" fontId="19" fillId="0" borderId="36" xfId="14" applyNumberFormat="1" applyFont="1" applyBorder="1" applyAlignment="1">
      <alignment horizontal="center" vertical="center"/>
    </xf>
    <xf numFmtId="2" fontId="19" fillId="0" borderId="14" xfId="14" applyNumberFormat="1" applyFont="1" applyBorder="1" applyAlignment="1">
      <alignment horizontal="center" vertical="center"/>
    </xf>
    <xf numFmtId="0" fontId="22" fillId="4" borderId="36" xfId="14" applyFont="1" applyFill="1" applyBorder="1" applyAlignment="1">
      <alignment horizontal="center" vertical="center"/>
    </xf>
    <xf numFmtId="0" fontId="22" fillId="4" borderId="14" xfId="14" applyFont="1" applyFill="1" applyBorder="1" applyAlignment="1">
      <alignment horizontal="center" vertical="center"/>
    </xf>
    <xf numFmtId="0" fontId="12" fillId="0" borderId="36" xfId="11" applyFont="1" applyBorder="1" applyAlignment="1">
      <alignment horizontal="center" vertical="center" wrapText="1"/>
    </xf>
    <xf numFmtId="0" fontId="12" fillId="0" borderId="48" xfId="11" applyFont="1" applyBorder="1" applyAlignment="1">
      <alignment horizontal="center" vertical="center" wrapText="1"/>
    </xf>
    <xf numFmtId="0" fontId="12" fillId="0" borderId="48" xfId="11" applyFont="1" applyFill="1" applyBorder="1" applyAlignment="1">
      <alignment horizontal="center" vertical="center" wrapText="1"/>
    </xf>
    <xf numFmtId="0" fontId="12" fillId="0" borderId="14" xfId="11" applyFont="1" applyFill="1" applyBorder="1" applyAlignment="1">
      <alignment horizontal="center" vertical="center" wrapText="1"/>
    </xf>
    <xf numFmtId="0" fontId="12" fillId="0" borderId="9" xfId="11" applyFont="1" applyBorder="1" applyAlignment="1">
      <alignment horizontal="center" vertical="center" wrapText="1"/>
    </xf>
    <xf numFmtId="0" fontId="12" fillId="0" borderId="9" xfId="11" applyFont="1" applyFill="1" applyBorder="1" applyAlignment="1">
      <alignment horizontal="center" vertical="center" wrapText="1"/>
    </xf>
    <xf numFmtId="0" fontId="0" fillId="0" borderId="9" xfId="0" applyBorder="1" applyAlignment="1">
      <alignment horizontal="center"/>
    </xf>
    <xf numFmtId="0" fontId="11" fillId="0" borderId="9" xfId="11" applyFont="1" applyBorder="1" applyAlignment="1">
      <alignment horizontal="center" vertical="top" wrapText="1"/>
    </xf>
    <xf numFmtId="0" fontId="11" fillId="0" borderId="9" xfId="11" applyFont="1" applyBorder="1" applyAlignment="1">
      <alignment horizontal="center" vertical="center" wrapText="1"/>
    </xf>
    <xf numFmtId="0" fontId="11" fillId="6" borderId="9" xfId="11" applyFont="1" applyFill="1" applyBorder="1" applyAlignment="1">
      <alignment horizontal="center" vertical="center" wrapText="1"/>
    </xf>
    <xf numFmtId="0" fontId="22" fillId="0" borderId="19" xfId="14" applyFont="1" applyBorder="1" applyAlignment="1">
      <alignment horizontal="center" wrapText="1"/>
    </xf>
    <xf numFmtId="0" fontId="22" fillId="0" borderId="28" xfId="14" applyFont="1" applyBorder="1" applyAlignment="1">
      <alignment horizontal="center" wrapText="1"/>
    </xf>
    <xf numFmtId="0" fontId="22" fillId="0" borderId="13" xfId="14" applyFont="1" applyBorder="1" applyAlignment="1">
      <alignment horizontal="center" wrapText="1"/>
    </xf>
    <xf numFmtId="169" fontId="29" fillId="14" borderId="9" xfId="0" applyNumberFormat="1" applyFont="1" applyFill="1" applyBorder="1" applyAlignment="1">
      <alignment horizontal="center" vertical="center"/>
    </xf>
    <xf numFmtId="0" fontId="29" fillId="14" borderId="9" xfId="0" applyFont="1" applyFill="1" applyBorder="1" applyAlignment="1">
      <alignment horizontal="center" vertical="center"/>
    </xf>
    <xf numFmtId="0" fontId="27" fillId="14" borderId="9" xfId="0" applyFont="1" applyFill="1" applyBorder="1" applyAlignment="1">
      <alignment horizontal="center" vertical="center"/>
    </xf>
    <xf numFmtId="0" fontId="4" fillId="8" borderId="22" xfId="14" applyFont="1" applyFill="1" applyBorder="1" applyAlignment="1">
      <alignment horizontal="center" vertical="center"/>
    </xf>
    <xf numFmtId="0" fontId="4" fillId="8" borderId="23" xfId="14" applyFont="1" applyFill="1" applyBorder="1" applyAlignment="1">
      <alignment horizontal="center" vertical="center"/>
    </xf>
    <xf numFmtId="0" fontId="4" fillId="8" borderId="24" xfId="14" applyFont="1" applyFill="1" applyBorder="1" applyAlignment="1">
      <alignment horizontal="center" vertical="center"/>
    </xf>
    <xf numFmtId="2" fontId="4" fillId="6" borderId="36" xfId="14" applyNumberFormat="1" applyFont="1" applyFill="1" applyBorder="1" applyAlignment="1">
      <alignment horizontal="center" vertical="center"/>
    </xf>
    <xf numFmtId="0" fontId="4" fillId="6" borderId="48" xfId="14" applyFont="1" applyFill="1" applyBorder="1" applyAlignment="1">
      <alignment horizontal="center" vertical="center"/>
    </xf>
    <xf numFmtId="0" fontId="4" fillId="6" borderId="14" xfId="14" applyFont="1" applyFill="1" applyBorder="1" applyAlignment="1">
      <alignment horizontal="center" vertical="center"/>
    </xf>
    <xf numFmtId="0" fontId="4" fillId="8" borderId="15" xfId="14" applyFont="1" applyFill="1" applyBorder="1" applyAlignment="1">
      <alignment horizontal="center" vertical="center"/>
    </xf>
    <xf numFmtId="0" fontId="4" fillId="8" borderId="8" xfId="14" applyFont="1" applyFill="1" applyBorder="1" applyAlignment="1">
      <alignment horizontal="center" vertical="center"/>
    </xf>
    <xf numFmtId="0" fontId="4" fillId="8" borderId="43" xfId="14" applyFont="1" applyFill="1" applyBorder="1" applyAlignment="1">
      <alignment horizontal="center" vertical="center"/>
    </xf>
    <xf numFmtId="0" fontId="2" fillId="2" borderId="1" xfId="14" applyFont="1" applyFill="1" applyBorder="1" applyAlignment="1">
      <alignment horizontal="center" vertical="center" wrapText="1"/>
    </xf>
    <xf numFmtId="0" fontId="0" fillId="2" borderId="2" xfId="0" applyFill="1" applyBorder="1" applyAlignment="1">
      <alignment wrapText="1"/>
    </xf>
    <xf numFmtId="0" fontId="0" fillId="2" borderId="40" xfId="0" applyFill="1" applyBorder="1" applyAlignment="1">
      <alignment wrapText="1"/>
    </xf>
    <xf numFmtId="0" fontId="0" fillId="2" borderId="3" xfId="0" applyFill="1" applyBorder="1" applyAlignment="1">
      <alignment wrapText="1"/>
    </xf>
    <xf numFmtId="0" fontId="0" fillId="2" borderId="0" xfId="0" applyFill="1" applyAlignment="1">
      <alignment wrapText="1"/>
    </xf>
    <xf numFmtId="0" fontId="0" fillId="2" borderId="16" xfId="0" applyFill="1" applyBorder="1" applyAlignment="1">
      <alignment wrapText="1"/>
    </xf>
    <xf numFmtId="0" fontId="0" fillId="2" borderId="4" xfId="0" applyFill="1" applyBorder="1" applyAlignment="1">
      <alignment wrapText="1"/>
    </xf>
    <xf numFmtId="0" fontId="0" fillId="2" borderId="5" xfId="0" applyFill="1" applyBorder="1" applyAlignment="1">
      <alignment wrapText="1"/>
    </xf>
    <xf numFmtId="0" fontId="0" fillId="2" borderId="10" xfId="0" applyFill="1" applyBorder="1" applyAlignment="1">
      <alignment wrapText="1"/>
    </xf>
    <xf numFmtId="2" fontId="4" fillId="6" borderId="9" xfId="14" applyNumberFormat="1" applyFont="1" applyFill="1" applyBorder="1" applyAlignment="1">
      <alignment horizontal="center" vertical="center"/>
    </xf>
    <xf numFmtId="0" fontId="4" fillId="6" borderId="9" xfId="14" applyFont="1" applyFill="1" applyBorder="1" applyAlignment="1">
      <alignment horizontal="center" vertical="center"/>
    </xf>
    <xf numFmtId="0" fontId="3" fillId="3" borderId="22" xfId="14" applyFont="1" applyFill="1" applyBorder="1" applyAlignment="1">
      <alignment horizontal="center" vertical="center"/>
    </xf>
    <xf numFmtId="0" fontId="3" fillId="3" borderId="24" xfId="14" applyFont="1" applyFill="1" applyBorder="1" applyAlignment="1">
      <alignment horizontal="center" vertical="center"/>
    </xf>
    <xf numFmtId="0" fontId="3" fillId="3" borderId="22" xfId="14" applyFont="1" applyFill="1" applyBorder="1" applyAlignment="1">
      <alignment horizontal="center" vertical="center" wrapText="1"/>
    </xf>
    <xf numFmtId="0" fontId="3" fillId="3" borderId="24" xfId="14" applyFont="1" applyFill="1" applyBorder="1" applyAlignment="1">
      <alignment horizontal="center" vertical="center" wrapText="1"/>
    </xf>
    <xf numFmtId="0" fontId="1" fillId="0" borderId="38" xfId="0" applyFont="1" applyBorder="1" applyAlignment="1">
      <alignment horizontal="center"/>
    </xf>
    <xf numFmtId="0" fontId="1" fillId="0" borderId="47" xfId="0" applyFont="1" applyBorder="1" applyAlignment="1">
      <alignment horizontal="center"/>
    </xf>
    <xf numFmtId="0" fontId="1" fillId="0" borderId="49" xfId="0" applyFont="1" applyBorder="1" applyAlignment="1">
      <alignment horizontal="center"/>
    </xf>
    <xf numFmtId="0" fontId="5" fillId="0" borderId="9" xfId="14" applyFont="1" applyBorder="1" applyAlignment="1">
      <alignment horizontal="center" wrapText="1"/>
    </xf>
    <xf numFmtId="0" fontId="4" fillId="8" borderId="4" xfId="14" applyFont="1" applyFill="1" applyBorder="1" applyAlignment="1">
      <alignment horizontal="center" vertical="center"/>
    </xf>
    <xf numFmtId="0" fontId="4" fillId="8" borderId="5" xfId="14" applyFont="1" applyFill="1" applyBorder="1" applyAlignment="1">
      <alignment horizontal="center" vertical="center"/>
    </xf>
    <xf numFmtId="0" fontId="4" fillId="8" borderId="10" xfId="14" applyFont="1" applyFill="1" applyBorder="1" applyAlignment="1">
      <alignment horizontal="center" vertical="center"/>
    </xf>
    <xf numFmtId="2" fontId="7" fillId="7" borderId="4" xfId="14" applyNumberFormat="1" applyFont="1" applyFill="1" applyBorder="1" applyAlignment="1">
      <alignment horizontal="center" vertical="center"/>
    </xf>
    <xf numFmtId="2" fontId="7" fillId="7" borderId="10" xfId="14" applyNumberFormat="1" applyFont="1" applyFill="1" applyBorder="1" applyAlignment="1">
      <alignment horizontal="center" vertical="center"/>
    </xf>
    <xf numFmtId="0" fontId="5" fillId="0" borderId="9" xfId="14" applyFont="1" applyBorder="1" applyAlignment="1">
      <alignment horizontal="center" vertical="center"/>
    </xf>
    <xf numFmtId="2" fontId="5" fillId="0" borderId="36" xfId="14" applyNumberFormat="1" applyFont="1" applyBorder="1" applyAlignment="1">
      <alignment horizontal="center" vertical="center"/>
    </xf>
    <xf numFmtId="2" fontId="5" fillId="0" borderId="14" xfId="14" applyNumberFormat="1" applyFont="1" applyBorder="1" applyAlignment="1">
      <alignment horizontal="center" vertical="center"/>
    </xf>
    <xf numFmtId="2" fontId="5" fillId="0" borderId="50" xfId="14" applyNumberFormat="1" applyFont="1" applyBorder="1" applyAlignment="1">
      <alignment horizontal="center" vertical="center"/>
    </xf>
    <xf numFmtId="0" fontId="5" fillId="0" borderId="51" xfId="14" applyFont="1" applyBorder="1" applyAlignment="1">
      <alignment horizontal="center" wrapText="1"/>
    </xf>
    <xf numFmtId="0" fontId="5" fillId="0" borderId="52" xfId="14" applyFont="1" applyBorder="1" applyAlignment="1">
      <alignment horizontal="center" wrapText="1"/>
    </xf>
    <xf numFmtId="0" fontId="5" fillId="0" borderId="54" xfId="14" applyFont="1" applyBorder="1" applyAlignment="1">
      <alignment horizontal="center" wrapText="1"/>
    </xf>
    <xf numFmtId="2" fontId="7" fillId="7" borderId="22" xfId="14" applyNumberFormat="1" applyFont="1" applyFill="1" applyBorder="1" applyAlignment="1">
      <alignment horizontal="center" vertical="center"/>
    </xf>
    <xf numFmtId="2" fontId="7" fillId="7" borderId="24" xfId="14" applyNumberFormat="1" applyFont="1" applyFill="1" applyBorder="1" applyAlignment="1">
      <alignment horizontal="center" vertical="center"/>
    </xf>
  </cellXfs>
  <cellStyles count="20">
    <cellStyle name="Comma" xfId="1" builtinId="3"/>
    <cellStyle name="Comma 11 2" xfId="3" xr:uid="{00000000-0005-0000-0000-000031000000}"/>
    <cellStyle name="Comma 2 10 2 2" xfId="4" xr:uid="{00000000-0005-0000-0000-000032000000}"/>
    <cellStyle name="Comma 3 5 3" xfId="5" xr:uid="{00000000-0005-0000-0000-000033000000}"/>
    <cellStyle name="Comma 9" xfId="6" xr:uid="{00000000-0005-0000-0000-000034000000}"/>
    <cellStyle name="Comma 9 2 19" xfId="7" xr:uid="{00000000-0005-0000-0000-000035000000}"/>
    <cellStyle name="Currency" xfId="2" builtinId="4"/>
    <cellStyle name="Normal" xfId="0" builtinId="0"/>
    <cellStyle name="Normal 10 2 2" xfId="8" xr:uid="{00000000-0005-0000-0000-000036000000}"/>
    <cellStyle name="Normal 10 8" xfId="9" xr:uid="{00000000-0005-0000-0000-000037000000}"/>
    <cellStyle name="Normal 101" xfId="10" xr:uid="{00000000-0005-0000-0000-000038000000}"/>
    <cellStyle name="Normal 12" xfId="11" xr:uid="{00000000-0005-0000-0000-000039000000}"/>
    <cellStyle name="Normal 12 2 3" xfId="12" xr:uid="{00000000-0005-0000-0000-00003A000000}"/>
    <cellStyle name="Normal 13" xfId="13" xr:uid="{00000000-0005-0000-0000-00003B000000}"/>
    <cellStyle name="Normal 2" xfId="14" xr:uid="{00000000-0005-0000-0000-00003C000000}"/>
    <cellStyle name="Normal 3 3 5" xfId="15" xr:uid="{00000000-0005-0000-0000-00003D000000}"/>
    <cellStyle name="Normal 4 2 2 4" xfId="16" xr:uid="{00000000-0005-0000-0000-00003E000000}"/>
    <cellStyle name="Normal 49 2" xfId="17" xr:uid="{00000000-0005-0000-0000-00003F000000}"/>
    <cellStyle name="Normal 56" xfId="18" xr:uid="{00000000-0005-0000-0000-000040000000}"/>
    <cellStyle name="Normal 6 2" xfId="19" xr:uid="{00000000-0005-0000-0000-00004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0"/>
  <sheetViews>
    <sheetView tabSelected="1" view="pageBreakPreview" zoomScale="115" zoomScaleNormal="100" workbookViewId="0">
      <selection activeCell="C7" sqref="C7"/>
    </sheetView>
  </sheetViews>
  <sheetFormatPr defaultColWidth="9" defaultRowHeight="14.5"/>
  <cols>
    <col min="1" max="1" width="4.453125" customWidth="1"/>
    <col min="3" max="3" width="44.81640625" customWidth="1"/>
    <col min="4" max="4" width="20.36328125" style="288" customWidth="1"/>
  </cols>
  <sheetData>
    <row r="1" spans="2:8" ht="15" customHeight="1">
      <c r="B1" s="307" t="s">
        <v>0</v>
      </c>
      <c r="C1" s="307"/>
      <c r="D1" s="307"/>
    </row>
    <row r="2" spans="2:8" ht="9" customHeight="1">
      <c r="B2" s="307"/>
      <c r="C2" s="307"/>
      <c r="D2" s="307"/>
    </row>
    <row r="3" spans="2:8" ht="10.5" customHeight="1">
      <c r="B3" s="289"/>
      <c r="C3" s="289"/>
      <c r="D3" s="290"/>
    </row>
    <row r="4" spans="2:8" ht="21" customHeight="1">
      <c r="B4" s="291" t="s">
        <v>1</v>
      </c>
      <c r="C4" s="291" t="s">
        <v>2</v>
      </c>
      <c r="D4" s="292" t="s">
        <v>3</v>
      </c>
    </row>
    <row r="5" spans="2:8" ht="21" customHeight="1">
      <c r="B5" s="293">
        <v>1</v>
      </c>
      <c r="C5" s="293" t="s">
        <v>4</v>
      </c>
      <c r="D5" s="294">
        <f>'CIVIL STRUCTURE'!K7</f>
        <v>0</v>
      </c>
      <c r="G5" s="99"/>
    </row>
    <row r="6" spans="2:8" ht="20.25" customHeight="1">
      <c r="B6" s="293">
        <v>2</v>
      </c>
      <c r="C6" s="293" t="s">
        <v>5</v>
      </c>
      <c r="D6" s="294">
        <f>'CIVIL STRUCTURE'!K20</f>
        <v>0</v>
      </c>
    </row>
    <row r="7" spans="2:8" ht="20.25" customHeight="1">
      <c r="B7" s="293">
        <v>3</v>
      </c>
      <c r="C7" s="293" t="s">
        <v>6</v>
      </c>
      <c r="D7" s="294">
        <f>'CIVIL STRUCTURE'!K14</f>
        <v>0</v>
      </c>
      <c r="G7" s="99"/>
      <c r="H7" s="99"/>
    </row>
    <row r="8" spans="2:8" ht="20.25" customHeight="1">
      <c r="B8" s="293">
        <v>4</v>
      </c>
      <c r="C8" s="293" t="s">
        <v>7</v>
      </c>
      <c r="D8" s="295">
        <f>'CIVIL STRUCTURE'!K9</f>
        <v>0</v>
      </c>
      <c r="G8" s="99"/>
      <c r="H8" s="99"/>
    </row>
    <row r="9" spans="2:8" ht="20.25" customHeight="1">
      <c r="B9" s="293">
        <v>5</v>
      </c>
      <c r="C9" s="293" t="s">
        <v>8</v>
      </c>
      <c r="D9" s="295">
        <f>'CIVIL STRUCTURE'!K26</f>
        <v>0</v>
      </c>
      <c r="G9" s="99"/>
    </row>
    <row r="10" spans="2:8" ht="20.25" customHeight="1">
      <c r="B10" s="293">
        <v>6</v>
      </c>
      <c r="C10" s="247" t="s">
        <v>9</v>
      </c>
      <c r="D10" s="295">
        <f>'CIVIL STRUCTURE'!K42</f>
        <v>0</v>
      </c>
      <c r="F10" s="99"/>
    </row>
    <row r="11" spans="2:8" ht="20.25" customHeight="1">
      <c r="B11" s="293">
        <v>7</v>
      </c>
      <c r="C11" s="247" t="s">
        <v>10</v>
      </c>
      <c r="D11" s="295">
        <f>'CIVIL STRUCTURE'!K50</f>
        <v>0</v>
      </c>
    </row>
    <row r="12" spans="2:8" ht="20.25" customHeight="1">
      <c r="B12" s="293">
        <v>8</v>
      </c>
      <c r="C12" s="247" t="s">
        <v>11</v>
      </c>
      <c r="D12" s="295">
        <f>'CIVIL STRUCTURE'!K52+'CIVIL STRUCTURE'!K61</f>
        <v>0</v>
      </c>
    </row>
    <row r="13" spans="2:8" ht="20.25" customHeight="1">
      <c r="B13" s="293">
        <v>9</v>
      </c>
      <c r="C13" s="247" t="s">
        <v>12</v>
      </c>
      <c r="D13" s="295">
        <f>'CIVIL STRUCTURE'!K53+'CIVIL STRUCTURE'!K62</f>
        <v>0</v>
      </c>
    </row>
    <row r="14" spans="2:8" ht="20.25" customHeight="1">
      <c r="B14" s="293">
        <v>10</v>
      </c>
      <c r="C14" s="247" t="s">
        <v>13</v>
      </c>
      <c r="D14" s="295">
        <f>'CIVIL STRUCTURE'!K54+'CIVIL STRUCTURE'!K63</f>
        <v>0</v>
      </c>
      <c r="G14" s="99"/>
      <c r="H14" s="99"/>
    </row>
    <row r="15" spans="2:8" ht="20.25" customHeight="1">
      <c r="B15" s="293">
        <v>11</v>
      </c>
      <c r="C15" s="247" t="s">
        <v>14</v>
      </c>
      <c r="D15" s="295">
        <f>'CIVIL STRUCTURE'!K55</f>
        <v>0</v>
      </c>
    </row>
    <row r="16" spans="2:8" ht="20.25" customHeight="1">
      <c r="B16" s="293">
        <v>12</v>
      </c>
      <c r="C16" s="247" t="s">
        <v>15</v>
      </c>
      <c r="D16" s="295">
        <f>'CIVIL STRUCTURE'!K56</f>
        <v>0</v>
      </c>
    </row>
    <row r="17" spans="2:6" ht="20.25" customHeight="1">
      <c r="B17" s="293">
        <v>13</v>
      </c>
      <c r="C17" s="247" t="s">
        <v>16</v>
      </c>
      <c r="D17" s="295">
        <f>'CIVIL STRUCTURE'!K29</f>
        <v>0</v>
      </c>
      <c r="F17" s="99"/>
    </row>
    <row r="18" spans="2:6" ht="20.25" customHeight="1">
      <c r="B18" s="293">
        <v>14</v>
      </c>
      <c r="C18" s="247" t="s">
        <v>17</v>
      </c>
      <c r="D18" s="295">
        <f>'CIVIL STRUCTURE'!K30</f>
        <v>0</v>
      </c>
    </row>
    <row r="19" spans="2:6" ht="20.25" customHeight="1">
      <c r="B19" s="293">
        <v>15</v>
      </c>
      <c r="C19" s="247" t="s">
        <v>18</v>
      </c>
      <c r="D19" s="295">
        <f>'CIVIL STRUCTURE'!K31</f>
        <v>0</v>
      </c>
    </row>
    <row r="20" spans="2:6" ht="20.25" customHeight="1">
      <c r="B20" s="293">
        <v>16</v>
      </c>
      <c r="C20" s="247" t="s">
        <v>19</v>
      </c>
      <c r="D20" s="295">
        <f>'CIVIL STRUCTURE'!K65</f>
        <v>0</v>
      </c>
    </row>
    <row r="21" spans="2:6" ht="20.25" customHeight="1">
      <c r="B21" s="293">
        <v>17</v>
      </c>
      <c r="C21" s="247" t="s">
        <v>20</v>
      </c>
      <c r="D21" s="295">
        <f>'CIVIL STRUCTURE'!K64</f>
        <v>0</v>
      </c>
    </row>
    <row r="22" spans="2:6" ht="20.25" customHeight="1">
      <c r="B22" s="293">
        <v>18</v>
      </c>
      <c r="C22" s="247" t="s">
        <v>21</v>
      </c>
      <c r="D22" s="295">
        <f>'CIVIL STRUCTURE'!K33</f>
        <v>0</v>
      </c>
    </row>
    <row r="23" spans="2:6" ht="20.25" customHeight="1">
      <c r="B23" s="293">
        <v>19</v>
      </c>
      <c r="C23" s="247" t="s">
        <v>22</v>
      </c>
      <c r="D23" s="295">
        <f>'CIVIL STRUCTURE'!K32</f>
        <v>0</v>
      </c>
    </row>
    <row r="24" spans="2:6" ht="20.25" customHeight="1">
      <c r="B24" s="293">
        <v>20</v>
      </c>
      <c r="C24" s="247" t="s">
        <v>23</v>
      </c>
      <c r="D24" s="295">
        <f>'CIVIL STRUCTURE'!K71</f>
        <v>0</v>
      </c>
    </row>
    <row r="25" spans="2:6" ht="20.25" customHeight="1">
      <c r="B25" s="293">
        <v>21</v>
      </c>
      <c r="C25" s="247" t="s">
        <v>24</v>
      </c>
      <c r="D25" s="295">
        <f>'CIVIL STRUCTURE'!K68+'CIVIL STRUCTURE'!K69+'CIVIL STRUCTURE'!K70</f>
        <v>0</v>
      </c>
    </row>
    <row r="26" spans="2:6" ht="20.25" customHeight="1">
      <c r="B26" s="293">
        <v>22</v>
      </c>
      <c r="C26" s="247" t="s">
        <v>25</v>
      </c>
      <c r="D26" s="295">
        <f>'CIVIL STRUCTURE'!K76</f>
        <v>0</v>
      </c>
    </row>
    <row r="27" spans="2:6">
      <c r="B27" s="296"/>
      <c r="C27" s="297"/>
      <c r="D27" s="298">
        <f>D5+D6+D7+D8+D9+D10+D11+D12+D13+D14+D15+D16+D17+D18+D19+D20+D21+D22+D23+D24+D25+D26</f>
        <v>0</v>
      </c>
    </row>
    <row r="28" spans="2:6" ht="16" customHeight="1">
      <c r="B28" s="299"/>
      <c r="C28" s="300" t="s">
        <v>26</v>
      </c>
      <c r="D28" s="301">
        <f>D27*18/100</f>
        <v>0</v>
      </c>
    </row>
    <row r="29" spans="2:6" ht="16" customHeight="1">
      <c r="B29" s="299"/>
      <c r="C29" s="302" t="s">
        <v>27</v>
      </c>
      <c r="D29" s="303">
        <f>D27+D28</f>
        <v>0</v>
      </c>
    </row>
    <row r="30" spans="2:6" ht="33" customHeight="1">
      <c r="B30" s="304" t="s">
        <v>28</v>
      </c>
      <c r="C30" s="305"/>
      <c r="D30" s="306"/>
    </row>
  </sheetData>
  <mergeCells count="2">
    <mergeCell ref="B30:D30"/>
    <mergeCell ref="B1:D2"/>
  </mergeCells>
  <pageMargins left="0.7" right="0.7" top="0.75" bottom="0.75" header="0.3" footer="0.3"/>
  <pageSetup scale="7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P81"/>
  <sheetViews>
    <sheetView view="pageBreakPreview" zoomScaleNormal="100" zoomScaleSheetLayoutView="100" workbookViewId="0">
      <selection activeCell="C3" sqref="C3"/>
    </sheetView>
  </sheetViews>
  <sheetFormatPr defaultColWidth="9" defaultRowHeight="14.5"/>
  <cols>
    <col min="1" max="1" width="8.1796875" customWidth="1"/>
    <col min="2" max="2" width="17.6328125" customWidth="1"/>
    <col min="3" max="3" width="42.453125" customWidth="1"/>
    <col min="4" max="4" width="9.453125" customWidth="1"/>
    <col min="5" max="5" width="9.08984375" customWidth="1"/>
    <col min="6" max="6" width="2.08984375" customWidth="1"/>
    <col min="7" max="7" width="2.453125" customWidth="1"/>
    <col min="8" max="8" width="2.54296875" customWidth="1"/>
    <col min="9" max="9" width="10.1796875" customWidth="1"/>
    <col min="10" max="10" width="14.90625" customWidth="1"/>
    <col min="11" max="11" width="18" customWidth="1"/>
    <col min="13" max="13" width="13.90625" customWidth="1"/>
  </cols>
  <sheetData>
    <row r="1" spans="1:250" s="210" customFormat="1" ht="30" customHeight="1">
      <c r="A1" s="308" t="s">
        <v>29</v>
      </c>
      <c r="B1" s="308"/>
      <c r="C1" s="308"/>
      <c r="D1" s="308"/>
      <c r="E1" s="308"/>
      <c r="F1" s="308"/>
      <c r="G1" s="308"/>
      <c r="H1" s="308"/>
      <c r="I1" s="308"/>
      <c r="J1" s="308"/>
      <c r="K1" s="308"/>
      <c r="L1" s="212"/>
      <c r="M1" s="212"/>
      <c r="N1" s="212"/>
      <c r="O1" s="212"/>
      <c r="P1" s="212"/>
      <c r="Q1" s="212"/>
      <c r="R1" s="212"/>
      <c r="S1" s="212"/>
      <c r="T1" s="212"/>
      <c r="U1" s="212"/>
      <c r="V1" s="212"/>
      <c r="W1" s="212"/>
      <c r="X1" s="212"/>
      <c r="Y1" s="212"/>
      <c r="Z1" s="212"/>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c r="BF1" s="212"/>
      <c r="BG1" s="212"/>
      <c r="BH1" s="212"/>
      <c r="BI1" s="212"/>
      <c r="BJ1" s="212"/>
      <c r="BK1" s="212"/>
      <c r="BL1" s="212"/>
      <c r="BM1" s="212"/>
      <c r="BN1" s="212"/>
      <c r="BO1" s="212"/>
      <c r="BP1" s="212"/>
      <c r="BQ1" s="212"/>
      <c r="BR1" s="212"/>
      <c r="BS1" s="212"/>
      <c r="BT1" s="212"/>
      <c r="BU1" s="212"/>
      <c r="BV1" s="212"/>
      <c r="BW1" s="212"/>
      <c r="BX1" s="212"/>
      <c r="BY1" s="212"/>
      <c r="BZ1" s="212"/>
      <c r="CA1" s="212"/>
      <c r="CB1" s="212"/>
      <c r="CC1" s="212"/>
      <c r="CD1" s="212"/>
      <c r="CE1" s="212"/>
      <c r="CF1" s="212"/>
      <c r="CG1" s="212"/>
      <c r="CH1" s="212"/>
      <c r="CI1" s="212"/>
      <c r="CJ1" s="212"/>
      <c r="CK1" s="212"/>
      <c r="CL1" s="212"/>
      <c r="CM1" s="212"/>
      <c r="CN1" s="212"/>
      <c r="CO1" s="212"/>
      <c r="CP1" s="212"/>
      <c r="CQ1" s="212"/>
      <c r="CR1" s="212"/>
      <c r="CS1" s="212"/>
      <c r="CT1" s="212"/>
      <c r="CU1" s="212"/>
      <c r="CV1" s="212"/>
      <c r="CW1" s="212"/>
      <c r="CX1" s="212"/>
      <c r="CY1" s="212"/>
      <c r="CZ1" s="212"/>
      <c r="DA1" s="212"/>
      <c r="DB1" s="212"/>
      <c r="DC1" s="212"/>
      <c r="DD1" s="212"/>
      <c r="DE1" s="212"/>
      <c r="DF1" s="212"/>
      <c r="DG1" s="212"/>
      <c r="DH1" s="212"/>
      <c r="DI1" s="212"/>
      <c r="DJ1" s="212"/>
      <c r="DK1" s="212"/>
      <c r="DL1" s="212"/>
      <c r="DM1" s="212"/>
      <c r="DN1" s="212"/>
      <c r="DO1" s="212"/>
      <c r="DP1" s="212"/>
      <c r="DQ1" s="212"/>
      <c r="DR1" s="212"/>
      <c r="DS1" s="212"/>
      <c r="DT1" s="212"/>
      <c r="DU1" s="212"/>
      <c r="DV1" s="212"/>
      <c r="DW1" s="212"/>
      <c r="DX1" s="212"/>
      <c r="DY1" s="212"/>
      <c r="DZ1" s="212"/>
      <c r="EA1" s="212"/>
      <c r="EB1" s="212"/>
      <c r="EC1" s="212"/>
      <c r="ED1" s="212"/>
      <c r="EE1" s="212"/>
      <c r="EF1" s="212"/>
      <c r="EG1" s="212"/>
      <c r="EH1" s="212"/>
      <c r="EI1" s="212"/>
      <c r="EJ1" s="212"/>
      <c r="EK1" s="212"/>
      <c r="EL1" s="212"/>
      <c r="EM1" s="212"/>
      <c r="EN1" s="212"/>
      <c r="EO1" s="212"/>
      <c r="EP1" s="212"/>
      <c r="EQ1" s="212"/>
      <c r="ER1" s="212"/>
      <c r="ES1" s="212"/>
      <c r="ET1" s="212"/>
      <c r="EU1" s="212"/>
      <c r="EV1" s="212"/>
      <c r="EW1" s="212"/>
      <c r="EX1" s="212"/>
      <c r="EY1" s="212"/>
      <c r="EZ1" s="212"/>
      <c r="FA1" s="212"/>
      <c r="FB1" s="212"/>
      <c r="FC1" s="212"/>
      <c r="FD1" s="212"/>
      <c r="FE1" s="212"/>
      <c r="FF1" s="212"/>
      <c r="FG1" s="212"/>
      <c r="FH1" s="212"/>
      <c r="FI1" s="212"/>
      <c r="FJ1" s="212"/>
      <c r="FK1" s="212"/>
      <c r="FL1" s="212"/>
      <c r="FM1" s="212"/>
      <c r="FN1" s="212"/>
      <c r="FO1" s="212"/>
      <c r="FP1" s="212"/>
      <c r="FQ1" s="212"/>
      <c r="FR1" s="212"/>
      <c r="FS1" s="212"/>
      <c r="FT1" s="212"/>
      <c r="FU1" s="212"/>
      <c r="FV1" s="212"/>
      <c r="FW1" s="212"/>
      <c r="FX1" s="212"/>
      <c r="FY1" s="212"/>
      <c r="FZ1" s="212"/>
      <c r="GA1" s="212"/>
      <c r="GB1" s="212"/>
      <c r="GC1" s="212"/>
      <c r="GD1" s="212"/>
      <c r="GE1" s="212"/>
      <c r="GF1" s="212"/>
      <c r="GG1" s="212"/>
      <c r="GH1" s="212"/>
      <c r="GI1" s="212"/>
      <c r="GJ1" s="212"/>
      <c r="GK1" s="212"/>
      <c r="GL1" s="212"/>
      <c r="GM1" s="212"/>
      <c r="GN1" s="212"/>
      <c r="GO1" s="212"/>
      <c r="GP1" s="212"/>
      <c r="GQ1" s="212"/>
      <c r="GR1" s="212"/>
      <c r="GS1" s="212"/>
      <c r="GT1" s="212"/>
      <c r="GU1" s="212"/>
      <c r="GV1" s="212"/>
      <c r="GW1" s="212"/>
      <c r="GX1" s="212"/>
      <c r="GY1" s="212"/>
      <c r="GZ1" s="212"/>
      <c r="HA1" s="212"/>
      <c r="HB1" s="212"/>
      <c r="HC1" s="212"/>
      <c r="HD1" s="212"/>
      <c r="HE1" s="212"/>
      <c r="HF1" s="212"/>
      <c r="HG1" s="212"/>
      <c r="HH1" s="212"/>
      <c r="HI1" s="212"/>
      <c r="HJ1" s="212"/>
      <c r="HK1" s="212"/>
      <c r="HL1" s="212"/>
      <c r="HM1" s="212"/>
      <c r="HN1" s="212"/>
      <c r="HO1" s="212"/>
      <c r="HP1" s="212"/>
      <c r="HQ1" s="212"/>
      <c r="HR1" s="212"/>
      <c r="HS1" s="212"/>
      <c r="HT1" s="212"/>
      <c r="HU1" s="212"/>
      <c r="HV1" s="212"/>
      <c r="HW1" s="212"/>
      <c r="HX1" s="212"/>
      <c r="HY1" s="212"/>
      <c r="HZ1" s="212"/>
      <c r="IA1" s="212"/>
      <c r="IB1" s="212"/>
      <c r="IC1" s="212"/>
      <c r="ID1" s="212"/>
      <c r="IE1" s="212"/>
      <c r="IF1" s="212"/>
      <c r="IG1" s="212"/>
      <c r="IH1" s="212"/>
      <c r="II1" s="212"/>
      <c r="IJ1" s="212"/>
      <c r="IK1" s="212"/>
      <c r="IL1" s="212"/>
      <c r="IM1" s="212"/>
      <c r="IN1" s="212"/>
      <c r="IO1" s="212"/>
      <c r="IP1" s="212"/>
    </row>
    <row r="2" spans="1:250" s="210" customFormat="1" ht="24.75" customHeight="1">
      <c r="A2" s="309" t="s">
        <v>30</v>
      </c>
      <c r="B2" s="310"/>
      <c r="C2" s="310"/>
      <c r="D2" s="310"/>
      <c r="E2" s="310"/>
      <c r="F2" s="310"/>
      <c r="G2" s="310"/>
      <c r="H2" s="310"/>
      <c r="I2" s="310"/>
      <c r="J2" s="310"/>
      <c r="K2" s="309"/>
      <c r="L2" s="212"/>
      <c r="M2" s="212"/>
      <c r="N2" s="212"/>
      <c r="O2" s="212"/>
      <c r="P2" s="212"/>
      <c r="Q2" s="212"/>
      <c r="R2" s="212"/>
      <c r="S2" s="212"/>
      <c r="T2" s="212"/>
      <c r="U2" s="212"/>
      <c r="V2" s="212"/>
      <c r="W2" s="212"/>
      <c r="X2" s="212"/>
      <c r="Y2" s="212"/>
      <c r="Z2" s="212"/>
      <c r="AA2" s="212"/>
      <c r="AB2" s="212"/>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c r="BB2" s="212"/>
      <c r="BC2" s="212"/>
      <c r="BD2" s="212"/>
      <c r="BE2" s="212"/>
      <c r="BF2" s="212"/>
      <c r="BG2" s="212"/>
      <c r="BH2" s="212"/>
      <c r="BI2" s="212"/>
      <c r="BJ2" s="212"/>
      <c r="BK2" s="212"/>
      <c r="BL2" s="212"/>
      <c r="BM2" s="212"/>
      <c r="BN2" s="212"/>
      <c r="BO2" s="212"/>
      <c r="BP2" s="212"/>
      <c r="BQ2" s="212"/>
      <c r="BR2" s="212"/>
      <c r="BS2" s="212"/>
      <c r="BT2" s="212"/>
      <c r="BU2" s="212"/>
      <c r="BV2" s="212"/>
      <c r="BW2" s="212"/>
      <c r="BX2" s="212"/>
      <c r="BY2" s="212"/>
      <c r="BZ2" s="212"/>
      <c r="CA2" s="212"/>
      <c r="CB2" s="212"/>
      <c r="CC2" s="212"/>
      <c r="CD2" s="212"/>
      <c r="CE2" s="212"/>
      <c r="CF2" s="212"/>
      <c r="CG2" s="212"/>
      <c r="CH2" s="212"/>
      <c r="CI2" s="212"/>
      <c r="CJ2" s="212"/>
      <c r="CK2" s="212"/>
      <c r="CL2" s="212"/>
      <c r="CM2" s="212"/>
      <c r="CN2" s="212"/>
      <c r="CO2" s="212"/>
      <c r="CP2" s="212"/>
      <c r="CQ2" s="212"/>
      <c r="CR2" s="212"/>
      <c r="CS2" s="212"/>
      <c r="CT2" s="212"/>
      <c r="CU2" s="212"/>
      <c r="CV2" s="212"/>
      <c r="CW2" s="212"/>
      <c r="CX2" s="212"/>
      <c r="CY2" s="212"/>
      <c r="CZ2" s="212"/>
      <c r="DA2" s="212"/>
      <c r="DB2" s="212"/>
      <c r="DC2" s="212"/>
      <c r="DD2" s="212"/>
      <c r="DE2" s="212"/>
      <c r="DF2" s="212"/>
      <c r="DG2" s="212"/>
      <c r="DH2" s="212"/>
      <c r="DI2" s="212"/>
      <c r="DJ2" s="212"/>
      <c r="DK2" s="212"/>
      <c r="DL2" s="212"/>
      <c r="DM2" s="212"/>
      <c r="DN2" s="212"/>
      <c r="DO2" s="212"/>
      <c r="DP2" s="212"/>
      <c r="DQ2" s="212"/>
      <c r="DR2" s="212"/>
      <c r="DS2" s="212"/>
      <c r="DT2" s="212"/>
      <c r="DU2" s="212"/>
      <c r="DV2" s="212"/>
      <c r="DW2" s="212"/>
      <c r="DX2" s="212"/>
      <c r="DY2" s="212"/>
      <c r="DZ2" s="212"/>
      <c r="EA2" s="212"/>
      <c r="EB2" s="212"/>
      <c r="EC2" s="212"/>
      <c r="ED2" s="212"/>
      <c r="EE2" s="212"/>
      <c r="EF2" s="212"/>
      <c r="EG2" s="212"/>
      <c r="EH2" s="212"/>
      <c r="EI2" s="212"/>
      <c r="EJ2" s="212"/>
      <c r="EK2" s="212"/>
      <c r="EL2" s="212"/>
      <c r="EM2" s="212"/>
      <c r="EN2" s="212"/>
      <c r="EO2" s="212"/>
      <c r="EP2" s="212"/>
      <c r="EQ2" s="212"/>
      <c r="ER2" s="212"/>
      <c r="ES2" s="212"/>
      <c r="ET2" s="212"/>
      <c r="EU2" s="212"/>
      <c r="EV2" s="212"/>
      <c r="EW2" s="212"/>
      <c r="EX2" s="212"/>
      <c r="EY2" s="212"/>
      <c r="EZ2" s="212"/>
      <c r="FA2" s="212"/>
      <c r="FB2" s="212"/>
      <c r="FC2" s="212"/>
      <c r="FD2" s="212"/>
      <c r="FE2" s="212"/>
      <c r="FF2" s="212"/>
      <c r="FG2" s="212"/>
      <c r="FH2" s="212"/>
      <c r="FI2" s="212"/>
      <c r="FJ2" s="212"/>
      <c r="FK2" s="212"/>
      <c r="FL2" s="212"/>
      <c r="FM2" s="212"/>
      <c r="FN2" s="212"/>
      <c r="FO2" s="212"/>
      <c r="FP2" s="212"/>
      <c r="FQ2" s="212"/>
      <c r="FR2" s="212"/>
      <c r="FS2" s="212"/>
      <c r="FT2" s="212"/>
      <c r="FU2" s="212"/>
      <c r="FV2" s="212"/>
      <c r="FW2" s="212"/>
      <c r="FX2" s="212"/>
      <c r="FY2" s="212"/>
      <c r="FZ2" s="212"/>
      <c r="GA2" s="212"/>
      <c r="GB2" s="212"/>
      <c r="GC2" s="212"/>
      <c r="GD2" s="212"/>
      <c r="GE2" s="212"/>
      <c r="GF2" s="212"/>
      <c r="GG2" s="212"/>
      <c r="GH2" s="212"/>
      <c r="GI2" s="212"/>
      <c r="GJ2" s="212"/>
      <c r="GK2" s="212"/>
      <c r="GL2" s="212"/>
      <c r="GM2" s="212"/>
      <c r="GN2" s="212"/>
      <c r="GO2" s="212"/>
      <c r="GP2" s="212"/>
      <c r="GQ2" s="212"/>
      <c r="GR2" s="212"/>
      <c r="GS2" s="212"/>
      <c r="GT2" s="212"/>
      <c r="GU2" s="212"/>
      <c r="GV2" s="212"/>
      <c r="GW2" s="212"/>
      <c r="GX2" s="212"/>
      <c r="GY2" s="212"/>
      <c r="GZ2" s="212"/>
      <c r="HA2" s="212"/>
      <c r="HB2" s="212"/>
      <c r="HC2" s="212"/>
      <c r="HD2" s="212"/>
      <c r="HE2" s="212"/>
      <c r="HF2" s="212"/>
      <c r="HG2" s="212"/>
      <c r="HH2" s="212"/>
      <c r="HI2" s="212"/>
      <c r="HJ2" s="212"/>
      <c r="HK2" s="212"/>
      <c r="HL2" s="212"/>
      <c r="HM2" s="212"/>
      <c r="HN2" s="212"/>
      <c r="HO2" s="212"/>
      <c r="HP2" s="212"/>
      <c r="HQ2" s="212"/>
      <c r="HR2" s="212"/>
      <c r="HS2" s="212"/>
      <c r="HT2" s="212"/>
      <c r="HU2" s="212"/>
      <c r="HV2" s="212"/>
      <c r="HW2" s="212"/>
      <c r="HX2" s="212"/>
      <c r="HY2" s="212"/>
      <c r="HZ2" s="212"/>
      <c r="IA2" s="212"/>
      <c r="IB2" s="212"/>
      <c r="IC2" s="212"/>
      <c r="ID2" s="212"/>
      <c r="IE2" s="212"/>
      <c r="IF2" s="212"/>
      <c r="IG2" s="212"/>
      <c r="IH2" s="212"/>
      <c r="II2" s="212"/>
      <c r="IJ2" s="212"/>
      <c r="IK2" s="212"/>
      <c r="IL2" s="212"/>
      <c r="IM2" s="212"/>
      <c r="IN2" s="212"/>
      <c r="IO2" s="212"/>
      <c r="IP2" s="212"/>
    </row>
    <row r="3" spans="1:250" s="211" customFormat="1" ht="31">
      <c r="A3" s="214" t="s">
        <v>31</v>
      </c>
      <c r="B3" s="214" t="s">
        <v>32</v>
      </c>
      <c r="C3" s="214" t="s">
        <v>33</v>
      </c>
      <c r="D3" s="214" t="s">
        <v>34</v>
      </c>
      <c r="E3" s="214" t="s">
        <v>35</v>
      </c>
      <c r="F3" s="215" t="s">
        <v>36</v>
      </c>
      <c r="G3" s="215" t="s">
        <v>37</v>
      </c>
      <c r="H3" s="214" t="s">
        <v>38</v>
      </c>
      <c r="I3" s="250" t="s">
        <v>39</v>
      </c>
      <c r="J3" s="251" t="s">
        <v>40</v>
      </c>
      <c r="K3" s="251" t="s">
        <v>41</v>
      </c>
    </row>
    <row r="4" spans="1:250" s="210" customFormat="1" ht="37">
      <c r="A4" s="216" t="s">
        <v>42</v>
      </c>
      <c r="B4" s="217" t="s">
        <v>43</v>
      </c>
      <c r="C4" s="217"/>
      <c r="D4" s="217"/>
      <c r="E4" s="217"/>
      <c r="F4" s="217"/>
      <c r="G4" s="217"/>
      <c r="H4" s="217"/>
      <c r="I4" s="217"/>
      <c r="J4" s="252"/>
      <c r="K4" s="252"/>
      <c r="L4" s="212"/>
      <c r="M4" s="212"/>
      <c r="N4" s="212"/>
      <c r="O4" s="212"/>
      <c r="P4" s="212"/>
      <c r="Q4" s="212"/>
      <c r="R4" s="212"/>
      <c r="S4" s="212"/>
      <c r="T4" s="212"/>
      <c r="U4" s="212"/>
      <c r="V4" s="212"/>
      <c r="W4" s="212"/>
      <c r="X4" s="212"/>
      <c r="Y4" s="212"/>
      <c r="Z4" s="212"/>
      <c r="AA4" s="212"/>
      <c r="AB4" s="212"/>
      <c r="AC4" s="212"/>
      <c r="AD4" s="212"/>
      <c r="AE4" s="212"/>
      <c r="AF4" s="212"/>
      <c r="AG4" s="212"/>
      <c r="AH4" s="212"/>
      <c r="AI4" s="212"/>
      <c r="AJ4" s="212"/>
      <c r="AK4" s="212"/>
      <c r="AL4" s="212"/>
      <c r="AM4" s="212"/>
      <c r="AN4" s="212"/>
      <c r="AO4" s="212"/>
      <c r="AP4" s="212"/>
      <c r="AQ4" s="212"/>
      <c r="AR4" s="212"/>
      <c r="AS4" s="212"/>
      <c r="AT4" s="212"/>
      <c r="AU4" s="212"/>
      <c r="AV4" s="212"/>
      <c r="AW4" s="212"/>
      <c r="AX4" s="212"/>
      <c r="AY4" s="212"/>
      <c r="AZ4" s="212"/>
      <c r="BA4" s="212"/>
      <c r="BB4" s="212"/>
      <c r="BC4" s="212"/>
      <c r="BD4" s="212"/>
      <c r="BE4" s="212"/>
      <c r="BF4" s="212"/>
      <c r="BG4" s="212"/>
      <c r="BH4" s="212"/>
      <c r="BI4" s="212"/>
      <c r="BJ4" s="212"/>
      <c r="BK4" s="212"/>
      <c r="BL4" s="212"/>
      <c r="BM4" s="212"/>
      <c r="BN4" s="212"/>
      <c r="BO4" s="212"/>
      <c r="BP4" s="212"/>
      <c r="BQ4" s="212"/>
      <c r="BR4" s="212"/>
      <c r="BS4" s="212"/>
      <c r="BT4" s="212"/>
      <c r="BU4" s="212"/>
      <c r="BV4" s="212"/>
      <c r="BW4" s="212"/>
      <c r="BX4" s="212"/>
      <c r="BY4" s="212"/>
      <c r="BZ4" s="212"/>
      <c r="CA4" s="212"/>
      <c r="CB4" s="212"/>
      <c r="CC4" s="212"/>
      <c r="CD4" s="212"/>
      <c r="CE4" s="212"/>
      <c r="CF4" s="212"/>
      <c r="CG4" s="212"/>
      <c r="CH4" s="212"/>
      <c r="CI4" s="212"/>
      <c r="CJ4" s="212"/>
      <c r="CK4" s="212"/>
      <c r="CL4" s="212"/>
      <c r="CM4" s="212"/>
      <c r="CN4" s="212"/>
      <c r="CO4" s="212"/>
      <c r="CP4" s="212"/>
      <c r="CQ4" s="212"/>
      <c r="CR4" s="212"/>
      <c r="CS4" s="212"/>
      <c r="CT4" s="212"/>
      <c r="CU4" s="212"/>
      <c r="CV4" s="212"/>
      <c r="CW4" s="212"/>
      <c r="CX4" s="212"/>
      <c r="CY4" s="212"/>
      <c r="CZ4" s="212"/>
      <c r="DA4" s="212"/>
      <c r="DB4" s="212"/>
      <c r="DC4" s="212"/>
      <c r="DD4" s="212"/>
      <c r="DE4" s="212"/>
      <c r="DF4" s="212"/>
      <c r="DG4" s="212"/>
      <c r="DH4" s="212"/>
      <c r="DI4" s="212"/>
      <c r="DJ4" s="212"/>
      <c r="DK4" s="212"/>
      <c r="DL4" s="212"/>
      <c r="DM4" s="212"/>
      <c r="DN4" s="212"/>
      <c r="DO4" s="212"/>
      <c r="DP4" s="212"/>
      <c r="DQ4" s="212"/>
      <c r="DR4" s="212"/>
      <c r="DS4" s="212"/>
      <c r="DT4" s="212"/>
      <c r="DU4" s="212"/>
      <c r="DV4" s="212"/>
      <c r="DW4" s="212"/>
      <c r="DX4" s="212"/>
      <c r="DY4" s="212"/>
      <c r="DZ4" s="212"/>
      <c r="EA4" s="212"/>
      <c r="EB4" s="212"/>
      <c r="EC4" s="212"/>
      <c r="ED4" s="212"/>
      <c r="EE4" s="212"/>
      <c r="EF4" s="212"/>
      <c r="EG4" s="212"/>
      <c r="EH4" s="212"/>
      <c r="EI4" s="212"/>
      <c r="EJ4" s="212"/>
      <c r="EK4" s="212"/>
      <c r="EL4" s="212"/>
      <c r="EM4" s="212"/>
      <c r="EN4" s="212"/>
      <c r="EO4" s="212"/>
      <c r="EP4" s="212"/>
      <c r="EQ4" s="212"/>
      <c r="ER4" s="212"/>
      <c r="ES4" s="212"/>
      <c r="ET4" s="212"/>
      <c r="EU4" s="212"/>
      <c r="EV4" s="212"/>
      <c r="EW4" s="212"/>
      <c r="EX4" s="212"/>
      <c r="EY4" s="212"/>
      <c r="EZ4" s="212"/>
      <c r="FA4" s="212"/>
      <c r="FB4" s="212"/>
      <c r="FC4" s="212"/>
      <c r="FD4" s="212"/>
      <c r="FE4" s="212"/>
      <c r="FF4" s="212"/>
      <c r="FG4" s="212"/>
      <c r="FH4" s="212"/>
      <c r="FI4" s="212"/>
      <c r="FJ4" s="212"/>
      <c r="FK4" s="212"/>
      <c r="FL4" s="212"/>
      <c r="FM4" s="212"/>
      <c r="FN4" s="212"/>
      <c r="FO4" s="212"/>
      <c r="FP4" s="212"/>
      <c r="FQ4" s="212"/>
      <c r="FR4" s="212"/>
      <c r="FS4" s="212"/>
      <c r="FT4" s="212"/>
      <c r="FU4" s="212"/>
      <c r="FV4" s="212"/>
      <c r="FW4" s="212"/>
      <c r="FX4" s="212"/>
      <c r="FY4" s="212"/>
      <c r="FZ4" s="212"/>
      <c r="GA4" s="212"/>
      <c r="GB4" s="212"/>
      <c r="GC4" s="212"/>
      <c r="GD4" s="212"/>
      <c r="GE4" s="212"/>
      <c r="GF4" s="212"/>
      <c r="GG4" s="212"/>
      <c r="GH4" s="212"/>
      <c r="GI4" s="212"/>
      <c r="GJ4" s="212"/>
      <c r="GK4" s="212"/>
      <c r="GL4" s="212"/>
      <c r="GM4" s="212"/>
      <c r="GN4" s="212"/>
      <c r="GO4" s="212"/>
      <c r="GP4" s="212"/>
      <c r="GQ4" s="212"/>
      <c r="GR4" s="212"/>
      <c r="GS4" s="212"/>
      <c r="GT4" s="212"/>
      <c r="GU4" s="212"/>
      <c r="GV4" s="212"/>
      <c r="GW4" s="212"/>
      <c r="GX4" s="212"/>
      <c r="GY4" s="212"/>
      <c r="GZ4" s="212"/>
      <c r="HA4" s="212"/>
      <c r="HB4" s="212"/>
      <c r="HC4" s="212"/>
      <c r="HD4" s="212"/>
      <c r="HE4" s="212"/>
      <c r="HF4" s="212"/>
      <c r="HG4" s="212"/>
      <c r="HH4" s="212"/>
      <c r="HI4" s="212"/>
      <c r="HJ4" s="212"/>
      <c r="HK4" s="212"/>
      <c r="HL4" s="212"/>
      <c r="HM4" s="212"/>
      <c r="HN4" s="212"/>
      <c r="HO4" s="212"/>
      <c r="HP4" s="212"/>
      <c r="HQ4" s="212"/>
      <c r="HR4" s="212"/>
      <c r="HS4" s="212"/>
      <c r="HT4" s="212"/>
      <c r="HU4" s="212"/>
      <c r="HV4" s="212"/>
      <c r="HW4" s="212"/>
      <c r="HX4" s="212"/>
      <c r="HY4" s="212"/>
      <c r="HZ4" s="212"/>
      <c r="IA4" s="212"/>
      <c r="IB4" s="212"/>
      <c r="IC4" s="212"/>
      <c r="ID4" s="212"/>
      <c r="IE4" s="212"/>
      <c r="IF4" s="212"/>
      <c r="IG4" s="212"/>
      <c r="IH4" s="212"/>
      <c r="II4" s="212"/>
      <c r="IJ4" s="212"/>
      <c r="IK4" s="212"/>
      <c r="IL4" s="212"/>
      <c r="IM4" s="212"/>
      <c r="IN4" s="212"/>
      <c r="IO4" s="212"/>
      <c r="IP4" s="212"/>
    </row>
    <row r="5" spans="1:250" s="210" customFormat="1" ht="152.4" customHeight="1">
      <c r="A5" s="322" t="s">
        <v>44</v>
      </c>
      <c r="B5" s="324" t="s">
        <v>45</v>
      </c>
      <c r="C5" s="171" t="s">
        <v>46</v>
      </c>
      <c r="D5" s="171" t="s">
        <v>47</v>
      </c>
      <c r="E5" s="171">
        <v>1</v>
      </c>
      <c r="F5" s="219"/>
      <c r="G5" s="219"/>
      <c r="H5" s="171"/>
      <c r="I5" s="253">
        <v>290.73</v>
      </c>
      <c r="J5" s="254"/>
      <c r="K5" s="255"/>
      <c r="L5" s="212"/>
      <c r="M5" s="212"/>
      <c r="N5" s="212"/>
      <c r="O5" s="212"/>
      <c r="P5" s="212"/>
      <c r="Q5" s="212"/>
      <c r="R5" s="212"/>
      <c r="S5" s="212"/>
      <c r="T5" s="212"/>
      <c r="U5" s="212"/>
      <c r="V5" s="212"/>
      <c r="W5" s="212"/>
      <c r="X5" s="212"/>
      <c r="Y5" s="212"/>
      <c r="Z5" s="212"/>
      <c r="AA5" s="212"/>
      <c r="AB5" s="212"/>
      <c r="AC5" s="212"/>
      <c r="AD5" s="212"/>
      <c r="AE5" s="212"/>
      <c r="AF5" s="212"/>
      <c r="AG5" s="212"/>
      <c r="AH5" s="212"/>
      <c r="AI5" s="212"/>
      <c r="AJ5" s="212"/>
      <c r="AK5" s="212"/>
      <c r="AL5" s="212"/>
      <c r="AM5" s="212"/>
      <c r="AN5" s="212"/>
      <c r="AO5" s="212"/>
      <c r="AP5" s="212"/>
      <c r="AQ5" s="212"/>
      <c r="AR5" s="212"/>
      <c r="AS5" s="212"/>
      <c r="AT5" s="212"/>
      <c r="AU5" s="212"/>
      <c r="AV5" s="212"/>
      <c r="AW5" s="212"/>
      <c r="AX5" s="212"/>
      <c r="AY5" s="212"/>
      <c r="AZ5" s="212"/>
      <c r="BA5" s="212"/>
      <c r="BB5" s="212"/>
      <c r="BC5" s="212"/>
      <c r="BD5" s="212"/>
      <c r="BE5" s="212"/>
      <c r="BF5" s="212"/>
      <c r="BG5" s="212"/>
      <c r="BH5" s="212"/>
      <c r="BI5" s="212"/>
      <c r="BJ5" s="212"/>
      <c r="BK5" s="212"/>
      <c r="BL5" s="212"/>
      <c r="BM5" s="212"/>
      <c r="BN5" s="212"/>
      <c r="BO5" s="212"/>
      <c r="BP5" s="212"/>
      <c r="BQ5" s="212"/>
      <c r="BR5" s="212"/>
      <c r="BS5" s="212"/>
      <c r="BT5" s="212"/>
      <c r="BU5" s="212"/>
      <c r="BV5" s="212"/>
      <c r="BW5" s="212"/>
      <c r="BX5" s="212"/>
      <c r="BY5" s="212"/>
      <c r="BZ5" s="212"/>
      <c r="CA5" s="212"/>
      <c r="CB5" s="212"/>
      <c r="CC5" s="212"/>
      <c r="CD5" s="212"/>
      <c r="CE5" s="212"/>
      <c r="CF5" s="212"/>
      <c r="CG5" s="212"/>
      <c r="CH5" s="212"/>
      <c r="CI5" s="212"/>
      <c r="CJ5" s="212"/>
      <c r="CK5" s="212"/>
      <c r="CL5" s="212"/>
      <c r="CM5" s="212"/>
      <c r="CN5" s="212"/>
      <c r="CO5" s="212"/>
      <c r="CP5" s="212"/>
      <c r="CQ5" s="212"/>
      <c r="CR5" s="212"/>
      <c r="CS5" s="212"/>
      <c r="CT5" s="212"/>
      <c r="CU5" s="212"/>
      <c r="CV5" s="212"/>
      <c r="CW5" s="212"/>
      <c r="CX5" s="212"/>
      <c r="CY5" s="212"/>
      <c r="CZ5" s="212"/>
      <c r="DA5" s="212"/>
      <c r="DB5" s="212"/>
      <c r="DC5" s="212"/>
      <c r="DD5" s="212"/>
      <c r="DE5" s="212"/>
      <c r="DF5" s="212"/>
      <c r="DG5" s="212"/>
      <c r="DH5" s="212"/>
      <c r="DI5" s="212"/>
      <c r="DJ5" s="212"/>
      <c r="DK5" s="212"/>
      <c r="DL5" s="212"/>
      <c r="DM5" s="212"/>
      <c r="DN5" s="212"/>
      <c r="DO5" s="212"/>
      <c r="DP5" s="212"/>
      <c r="DQ5" s="212"/>
      <c r="DR5" s="212"/>
      <c r="DS5" s="212"/>
      <c r="DT5" s="212"/>
      <c r="DU5" s="212"/>
      <c r="DV5" s="212"/>
      <c r="DW5" s="212"/>
      <c r="DX5" s="212"/>
      <c r="DY5" s="212"/>
      <c r="DZ5" s="212"/>
      <c r="EA5" s="212"/>
      <c r="EB5" s="212"/>
      <c r="EC5" s="212"/>
      <c r="ED5" s="212"/>
      <c r="EE5" s="212"/>
      <c r="EF5" s="212"/>
      <c r="EG5" s="212"/>
      <c r="EH5" s="212"/>
      <c r="EI5" s="212"/>
      <c r="EJ5" s="212"/>
      <c r="EK5" s="212"/>
      <c r="EL5" s="212"/>
      <c r="EM5" s="212"/>
      <c r="EN5" s="212"/>
      <c r="EO5" s="212"/>
      <c r="EP5" s="212"/>
      <c r="EQ5" s="212"/>
      <c r="ER5" s="212"/>
      <c r="ES5" s="212"/>
      <c r="ET5" s="212"/>
      <c r="EU5" s="212"/>
      <c r="EV5" s="212"/>
      <c r="EW5" s="212"/>
      <c r="EX5" s="212"/>
      <c r="EY5" s="212"/>
      <c r="EZ5" s="212"/>
      <c r="FA5" s="212"/>
      <c r="FB5" s="212"/>
      <c r="FC5" s="212"/>
      <c r="FD5" s="212"/>
      <c r="FE5" s="212"/>
      <c r="FF5" s="212"/>
      <c r="FG5" s="212"/>
      <c r="FH5" s="212"/>
      <c r="FI5" s="212"/>
      <c r="FJ5" s="212"/>
      <c r="FK5" s="212"/>
      <c r="FL5" s="212"/>
      <c r="FM5" s="212"/>
      <c r="FN5" s="212"/>
      <c r="FO5" s="212"/>
      <c r="FP5" s="212"/>
      <c r="FQ5" s="212"/>
      <c r="FR5" s="212"/>
      <c r="FS5" s="212"/>
      <c r="FT5" s="212"/>
      <c r="FU5" s="212"/>
      <c r="FV5" s="212"/>
      <c r="FW5" s="212"/>
      <c r="FX5" s="212"/>
      <c r="FY5" s="212"/>
      <c r="FZ5" s="212"/>
      <c r="GA5" s="212"/>
      <c r="GB5" s="212"/>
      <c r="GC5" s="212"/>
      <c r="GD5" s="212"/>
      <c r="GE5" s="212"/>
      <c r="GF5" s="212"/>
      <c r="GG5" s="212"/>
      <c r="GH5" s="212"/>
      <c r="GI5" s="212"/>
      <c r="GJ5" s="212"/>
      <c r="GK5" s="212"/>
      <c r="GL5" s="212"/>
      <c r="GM5" s="212"/>
      <c r="GN5" s="212"/>
      <c r="GO5" s="212"/>
      <c r="GP5" s="212"/>
      <c r="GQ5" s="212"/>
      <c r="GR5" s="212"/>
      <c r="GS5" s="212"/>
      <c r="GT5" s="212"/>
      <c r="GU5" s="212"/>
      <c r="GV5" s="212"/>
      <c r="GW5" s="212"/>
      <c r="GX5" s="212"/>
      <c r="GY5" s="212"/>
      <c r="GZ5" s="212"/>
      <c r="HA5" s="212"/>
      <c r="HB5" s="212"/>
      <c r="HC5" s="212"/>
      <c r="HD5" s="212"/>
      <c r="HE5" s="212"/>
      <c r="HF5" s="212"/>
      <c r="HG5" s="212"/>
      <c r="HH5" s="212"/>
      <c r="HI5" s="212"/>
      <c r="HJ5" s="212"/>
      <c r="HK5" s="212"/>
      <c r="HL5" s="212"/>
      <c r="HM5" s="212"/>
      <c r="HN5" s="212"/>
      <c r="HO5" s="212"/>
      <c r="HP5" s="212"/>
      <c r="HQ5" s="212"/>
      <c r="HR5" s="212"/>
      <c r="HS5" s="212"/>
      <c r="HT5" s="212"/>
      <c r="HU5" s="212"/>
      <c r="HV5" s="212"/>
      <c r="HW5" s="212"/>
      <c r="HX5" s="212"/>
      <c r="HY5" s="212"/>
      <c r="HZ5" s="212"/>
      <c r="IA5" s="212"/>
      <c r="IB5" s="212"/>
      <c r="IC5" s="212"/>
      <c r="ID5" s="212"/>
      <c r="IE5" s="212"/>
      <c r="IF5" s="212"/>
      <c r="IG5" s="212"/>
      <c r="IH5" s="212"/>
      <c r="II5" s="212"/>
      <c r="IJ5" s="212"/>
      <c r="IK5" s="212"/>
      <c r="IL5" s="212"/>
      <c r="IM5" s="212"/>
      <c r="IN5" s="212"/>
      <c r="IO5" s="212"/>
      <c r="IP5" s="212"/>
    </row>
    <row r="6" spans="1:250" s="212" customFormat="1">
      <c r="A6" s="322"/>
      <c r="B6" s="324"/>
      <c r="C6" s="220"/>
      <c r="D6" s="171"/>
      <c r="E6" s="221"/>
      <c r="F6" s="222"/>
      <c r="G6" s="222"/>
      <c r="H6" s="221"/>
      <c r="I6" s="256"/>
      <c r="J6" s="255"/>
      <c r="K6" s="255"/>
    </row>
    <row r="7" spans="1:250" s="212" customFormat="1">
      <c r="A7" s="322"/>
      <c r="B7" s="324"/>
      <c r="C7" s="220"/>
      <c r="D7" s="171"/>
      <c r="E7" s="221"/>
      <c r="F7" s="222"/>
      <c r="G7" s="222"/>
      <c r="H7" s="221"/>
      <c r="I7" s="256"/>
      <c r="J7" s="257"/>
      <c r="K7" s="257"/>
    </row>
    <row r="8" spans="1:250" s="212" customFormat="1">
      <c r="A8" s="223"/>
      <c r="B8" s="223"/>
      <c r="C8" s="171"/>
      <c r="D8" s="171"/>
      <c r="E8" s="171"/>
      <c r="F8" s="219"/>
      <c r="G8" s="219"/>
      <c r="H8" s="171"/>
      <c r="I8" s="143"/>
      <c r="J8" s="252"/>
      <c r="K8" s="258"/>
    </row>
    <row r="9" spans="1:250" s="212" customFormat="1" ht="76.5" customHeight="1">
      <c r="A9" s="223"/>
      <c r="B9" s="218" t="s">
        <v>49</v>
      </c>
      <c r="C9" s="224" t="s">
        <v>50</v>
      </c>
      <c r="D9" s="171" t="s">
        <v>51</v>
      </c>
      <c r="E9" s="171">
        <v>1</v>
      </c>
      <c r="F9" s="219"/>
      <c r="G9" s="143"/>
      <c r="H9" s="177"/>
      <c r="I9" s="259">
        <v>1620</v>
      </c>
      <c r="J9" s="252"/>
      <c r="K9" s="255"/>
      <c r="N9" s="260"/>
    </row>
    <row r="10" spans="1:250" s="212" customFormat="1" ht="33" customHeight="1">
      <c r="A10" s="225" t="s">
        <v>52</v>
      </c>
      <c r="B10" s="226" t="s">
        <v>53</v>
      </c>
      <c r="C10" s="223" t="s">
        <v>54</v>
      </c>
      <c r="D10" s="227"/>
      <c r="E10" s="227"/>
      <c r="F10" s="228"/>
      <c r="G10" s="228"/>
      <c r="H10" s="227"/>
      <c r="I10" s="261"/>
      <c r="J10" s="262"/>
      <c r="K10" s="258"/>
      <c r="N10" s="260"/>
    </row>
    <row r="11" spans="1:250" s="212" customFormat="1">
      <c r="A11" s="223"/>
      <c r="B11" s="171"/>
      <c r="C11" s="220"/>
      <c r="D11" s="171"/>
      <c r="E11" s="221"/>
      <c r="F11" s="311"/>
      <c r="G11" s="312"/>
      <c r="H11" s="221"/>
      <c r="I11" s="256"/>
      <c r="J11" s="263"/>
      <c r="K11" s="255"/>
    </row>
    <row r="12" spans="1:250" s="212" customFormat="1" ht="15" customHeight="1">
      <c r="A12" s="223"/>
      <c r="B12" s="171"/>
      <c r="C12" s="220"/>
      <c r="D12" s="171"/>
      <c r="E12" s="221"/>
      <c r="F12" s="311"/>
      <c r="G12" s="312"/>
      <c r="H12" s="221"/>
      <c r="I12" s="264">
        <v>1103</v>
      </c>
      <c r="J12" s="263"/>
      <c r="K12" s="255"/>
    </row>
    <row r="13" spans="1:250" s="212" customFormat="1">
      <c r="A13" s="223"/>
      <c r="B13" s="171"/>
      <c r="C13" s="220"/>
      <c r="D13" s="171"/>
      <c r="E13" s="221"/>
      <c r="F13" s="311"/>
      <c r="G13" s="312"/>
      <c r="H13" s="221"/>
      <c r="I13" s="256"/>
      <c r="J13" s="263"/>
      <c r="K13" s="255"/>
    </row>
    <row r="14" spans="1:250" s="212" customFormat="1">
      <c r="A14" s="223"/>
      <c r="B14" s="171"/>
      <c r="C14" s="220"/>
      <c r="D14" s="171"/>
      <c r="E14" s="221"/>
      <c r="F14" s="222"/>
      <c r="G14" s="222"/>
      <c r="H14" s="221"/>
      <c r="I14" s="256"/>
      <c r="J14" s="257"/>
      <c r="K14" s="265"/>
    </row>
    <row r="15" spans="1:250" s="212" customFormat="1">
      <c r="A15" s="223"/>
      <c r="B15" s="171"/>
      <c r="C15" s="220"/>
      <c r="D15" s="171"/>
      <c r="E15" s="221"/>
      <c r="F15" s="222"/>
      <c r="G15" s="222"/>
      <c r="H15" s="221"/>
      <c r="I15" s="256"/>
      <c r="J15" s="257"/>
      <c r="K15" s="265"/>
    </row>
    <row r="16" spans="1:250" s="212" customFormat="1" ht="28.75" customHeight="1">
      <c r="A16" s="223"/>
      <c r="B16" s="218" t="s">
        <v>55</v>
      </c>
      <c r="C16" s="223" t="s">
        <v>56</v>
      </c>
      <c r="D16" s="171"/>
      <c r="E16" s="221"/>
      <c r="F16" s="222"/>
      <c r="G16" s="222"/>
      <c r="H16" s="221"/>
      <c r="I16" s="256"/>
      <c r="J16" s="255"/>
      <c r="K16" s="263"/>
    </row>
    <row r="17" spans="1:14" s="212" customFormat="1">
      <c r="A17" s="223"/>
      <c r="B17" s="171"/>
      <c r="C17" s="229"/>
      <c r="D17" s="230"/>
      <c r="E17" s="231"/>
      <c r="F17" s="231"/>
      <c r="G17" s="231"/>
      <c r="H17" s="231"/>
      <c r="I17" s="266"/>
      <c r="J17" s="252"/>
      <c r="K17" s="258"/>
    </row>
    <row r="18" spans="1:14" s="212" customFormat="1">
      <c r="A18" s="223"/>
      <c r="B18" s="171"/>
      <c r="C18" s="229"/>
      <c r="D18" s="230"/>
      <c r="E18" s="231"/>
      <c r="F18" s="231"/>
      <c r="G18" s="231"/>
      <c r="H18" s="231"/>
      <c r="I18" s="264">
        <v>121.56</v>
      </c>
      <c r="J18" s="267"/>
      <c r="K18" s="258"/>
      <c r="N18" s="268"/>
    </row>
    <row r="19" spans="1:14" s="212" customFormat="1">
      <c r="A19" s="223"/>
      <c r="B19" s="171"/>
      <c r="C19" s="229"/>
      <c r="D19" s="230"/>
      <c r="E19" s="231"/>
      <c r="F19" s="231"/>
      <c r="G19" s="231"/>
      <c r="H19" s="231"/>
      <c r="I19" s="266"/>
      <c r="J19" s="252"/>
      <c r="K19" s="258"/>
    </row>
    <row r="20" spans="1:14" s="212" customFormat="1">
      <c r="A20" s="223"/>
      <c r="B20" s="171"/>
      <c r="C20" s="229"/>
      <c r="D20" s="230"/>
      <c r="E20" s="231"/>
      <c r="F20" s="231"/>
      <c r="G20" s="231"/>
      <c r="H20" s="231"/>
      <c r="I20" s="266"/>
      <c r="J20" s="257"/>
      <c r="K20" s="265"/>
    </row>
    <row r="21" spans="1:14" s="212" customFormat="1">
      <c r="A21" s="223"/>
      <c r="B21" s="171"/>
      <c r="C21" s="231"/>
      <c r="D21" s="230"/>
      <c r="E21" s="231"/>
      <c r="F21" s="231"/>
      <c r="G21" s="231"/>
      <c r="H21" s="231"/>
      <c r="I21" s="266"/>
      <c r="J21" s="252"/>
      <c r="K21" s="258"/>
    </row>
    <row r="22" spans="1:14" s="212" customFormat="1">
      <c r="A22" s="223"/>
      <c r="B22" s="171"/>
      <c r="C22" s="220"/>
      <c r="D22" s="171"/>
      <c r="E22" s="221"/>
      <c r="F22" s="222"/>
      <c r="G22" s="222"/>
      <c r="H22" s="221"/>
      <c r="I22" s="256"/>
      <c r="J22" s="252"/>
      <c r="K22" s="258"/>
    </row>
    <row r="23" spans="1:14" s="210" customFormat="1" ht="71.400000000000006" customHeight="1">
      <c r="A23" s="223" t="s">
        <v>57</v>
      </c>
      <c r="B23" s="232" t="s">
        <v>58</v>
      </c>
      <c r="C23" s="223" t="s">
        <v>59</v>
      </c>
      <c r="D23" s="171"/>
      <c r="E23" s="171"/>
      <c r="F23" s="233"/>
      <c r="G23" s="234"/>
      <c r="H23" s="171"/>
      <c r="I23" s="143"/>
      <c r="J23" s="269"/>
      <c r="K23" s="270"/>
    </row>
    <row r="24" spans="1:14" s="210" customFormat="1">
      <c r="A24" s="223"/>
      <c r="B24" s="171"/>
      <c r="C24" s="220"/>
      <c r="D24" s="171"/>
      <c r="E24" s="222"/>
      <c r="F24" s="222"/>
      <c r="G24" s="222"/>
      <c r="H24" s="221"/>
      <c r="I24" s="256"/>
      <c r="J24" s="263"/>
      <c r="K24" s="255"/>
    </row>
    <row r="25" spans="1:14" s="210" customFormat="1">
      <c r="A25" s="223"/>
      <c r="B25" s="171"/>
      <c r="C25" s="220"/>
      <c r="D25" s="171"/>
      <c r="E25" s="222"/>
      <c r="F25" s="222"/>
      <c r="G25" s="222"/>
      <c r="H25" s="221"/>
      <c r="I25" s="264">
        <v>372.94</v>
      </c>
      <c r="J25" s="263"/>
      <c r="K25" s="255"/>
    </row>
    <row r="26" spans="1:14" s="210" customFormat="1">
      <c r="A26" s="223"/>
      <c r="B26" s="171"/>
      <c r="C26" s="220"/>
      <c r="D26" s="171"/>
      <c r="E26" s="222"/>
      <c r="F26" s="222"/>
      <c r="G26" s="222"/>
      <c r="H26" s="221"/>
      <c r="I26" s="256"/>
      <c r="J26" s="257"/>
      <c r="K26" s="257"/>
    </row>
    <row r="27" spans="1:14" s="210" customFormat="1">
      <c r="A27" s="223"/>
      <c r="B27" s="171"/>
      <c r="C27" s="220"/>
      <c r="D27" s="171"/>
      <c r="E27" s="222"/>
      <c r="F27" s="222"/>
      <c r="G27" s="222"/>
      <c r="H27" s="221"/>
      <c r="I27" s="256"/>
      <c r="J27" s="257"/>
      <c r="K27" s="257"/>
    </row>
    <row r="28" spans="1:14" s="210" customFormat="1" ht="15.5">
      <c r="A28" s="223"/>
      <c r="B28" s="235" t="s">
        <v>60</v>
      </c>
      <c r="C28" s="236" t="s">
        <v>61</v>
      </c>
      <c r="D28" s="171"/>
      <c r="E28" s="222"/>
      <c r="F28" s="222"/>
      <c r="G28" s="222"/>
      <c r="H28" s="221"/>
      <c r="I28" s="256"/>
      <c r="J28" s="263"/>
      <c r="K28" s="255"/>
    </row>
    <row r="29" spans="1:14" s="210" customFormat="1">
      <c r="A29" s="223"/>
      <c r="B29" s="171"/>
      <c r="C29" s="237" t="s">
        <v>62</v>
      </c>
      <c r="D29" s="171" t="s">
        <v>51</v>
      </c>
      <c r="E29" s="222">
        <v>1</v>
      </c>
      <c r="F29" s="222"/>
      <c r="G29" s="222"/>
      <c r="H29" s="221"/>
      <c r="I29" s="256">
        <v>127.76</v>
      </c>
      <c r="J29" s="263"/>
      <c r="K29" s="255"/>
    </row>
    <row r="30" spans="1:14" s="210" customFormat="1">
      <c r="A30" s="223"/>
      <c r="B30" s="171"/>
      <c r="C30" s="237" t="s">
        <v>63</v>
      </c>
      <c r="D30" s="171" t="s">
        <v>64</v>
      </c>
      <c r="E30" s="222">
        <v>1</v>
      </c>
      <c r="F30" s="222"/>
      <c r="G30" s="222"/>
      <c r="H30" s="221"/>
      <c r="I30" s="256">
        <v>1417.1</v>
      </c>
      <c r="J30" s="263"/>
      <c r="K30" s="255"/>
    </row>
    <row r="31" spans="1:14" s="210" customFormat="1">
      <c r="A31" s="223"/>
      <c r="B31" s="171"/>
      <c r="C31" s="220" t="s">
        <v>18</v>
      </c>
      <c r="D31" s="171" t="s">
        <v>64</v>
      </c>
      <c r="E31" s="222">
        <v>1</v>
      </c>
      <c r="F31" s="222"/>
      <c r="G31" s="222"/>
      <c r="H31" s="221"/>
      <c r="I31" s="256">
        <v>847</v>
      </c>
      <c r="J31" s="263"/>
      <c r="K31" s="255"/>
    </row>
    <row r="32" spans="1:14" s="210" customFormat="1">
      <c r="A32" s="223"/>
      <c r="B32" s="171"/>
      <c r="C32" s="238" t="s">
        <v>22</v>
      </c>
      <c r="D32" s="171" t="s">
        <v>64</v>
      </c>
      <c r="E32" s="222">
        <v>1</v>
      </c>
      <c r="F32" s="222"/>
      <c r="G32" s="222"/>
      <c r="H32" s="221"/>
      <c r="I32" s="256">
        <f>'PAVERS &amp; TILES '!H28+'PAVERS &amp; TILES '!H32</f>
        <v>159.345</v>
      </c>
      <c r="J32" s="263"/>
      <c r="K32" s="255"/>
    </row>
    <row r="33" spans="1:250" s="210" customFormat="1">
      <c r="A33" s="223"/>
      <c r="B33" s="218" t="s">
        <v>65</v>
      </c>
      <c r="C33" s="325" t="s">
        <v>66</v>
      </c>
      <c r="D33" s="171" t="s">
        <v>64</v>
      </c>
      <c r="E33" s="222">
        <v>2</v>
      </c>
      <c r="F33" s="222"/>
      <c r="G33" s="222"/>
      <c r="H33" s="221"/>
      <c r="I33" s="256">
        <v>533</v>
      </c>
      <c r="J33" s="263"/>
      <c r="K33" s="255"/>
    </row>
    <row r="34" spans="1:250" s="210" customFormat="1">
      <c r="A34" s="223"/>
      <c r="B34" s="171"/>
      <c r="C34" s="326"/>
      <c r="D34" s="171"/>
      <c r="E34" s="222"/>
      <c r="F34" s="222"/>
      <c r="G34" s="222"/>
      <c r="H34" s="221"/>
      <c r="I34" s="256"/>
      <c r="J34" s="263"/>
      <c r="K34" s="255"/>
    </row>
    <row r="35" spans="1:250" s="210" customFormat="1">
      <c r="A35" s="223"/>
      <c r="B35" s="171"/>
      <c r="C35" s="327"/>
      <c r="D35" s="171"/>
      <c r="E35" s="222"/>
      <c r="F35" s="222"/>
      <c r="G35" s="222"/>
      <c r="H35" s="221"/>
      <c r="I35" s="256"/>
      <c r="J35" s="263"/>
      <c r="K35" s="255"/>
    </row>
    <row r="36" spans="1:250" s="213" customFormat="1" ht="62.4" customHeight="1">
      <c r="A36" s="323"/>
      <c r="B36" s="324" t="s">
        <v>67</v>
      </c>
      <c r="C36" s="171" t="s">
        <v>68</v>
      </c>
      <c r="D36" s="171"/>
      <c r="E36" s="171"/>
      <c r="F36" s="219"/>
      <c r="G36" s="219"/>
      <c r="H36" s="171"/>
      <c r="I36" s="143"/>
      <c r="J36" s="258"/>
      <c r="K36" s="258"/>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c r="AN36" s="271"/>
      <c r="AO36" s="271"/>
      <c r="AP36" s="271"/>
      <c r="AQ36" s="271"/>
      <c r="AR36" s="271"/>
      <c r="AS36" s="271"/>
      <c r="AT36" s="271"/>
      <c r="AU36" s="271"/>
      <c r="AV36" s="271"/>
      <c r="AW36" s="271"/>
      <c r="AX36" s="271"/>
      <c r="AY36" s="271"/>
      <c r="AZ36" s="271"/>
      <c r="BA36" s="271"/>
      <c r="BB36" s="271"/>
      <c r="BC36" s="271"/>
      <c r="BD36" s="271"/>
      <c r="BE36" s="271"/>
      <c r="BF36" s="271"/>
      <c r="BG36" s="271"/>
      <c r="BH36" s="271"/>
      <c r="BI36" s="271"/>
      <c r="BJ36" s="271"/>
      <c r="BK36" s="271"/>
      <c r="BL36" s="271"/>
      <c r="BM36" s="271"/>
      <c r="BN36" s="271"/>
      <c r="BO36" s="271"/>
      <c r="BP36" s="271"/>
      <c r="BQ36" s="271"/>
      <c r="BR36" s="271"/>
      <c r="BS36" s="271"/>
      <c r="BT36" s="271"/>
      <c r="BU36" s="271"/>
      <c r="BV36" s="271"/>
      <c r="BW36" s="271"/>
      <c r="BX36" s="271"/>
      <c r="BY36" s="271"/>
      <c r="BZ36" s="271"/>
      <c r="CA36" s="271"/>
      <c r="CB36" s="271"/>
      <c r="CC36" s="271"/>
      <c r="CD36" s="271"/>
      <c r="CE36" s="271"/>
      <c r="CF36" s="271"/>
      <c r="CG36" s="271"/>
      <c r="CH36" s="271"/>
      <c r="CI36" s="271"/>
      <c r="CJ36" s="271"/>
      <c r="CK36" s="271"/>
      <c r="CL36" s="271"/>
      <c r="CM36" s="271"/>
      <c r="CN36" s="271"/>
      <c r="CO36" s="271"/>
      <c r="CP36" s="271"/>
      <c r="CQ36" s="271"/>
      <c r="CR36" s="271"/>
      <c r="CS36" s="271"/>
      <c r="CT36" s="271"/>
      <c r="CU36" s="271"/>
      <c r="CV36" s="271"/>
      <c r="CW36" s="271"/>
      <c r="CX36" s="271"/>
      <c r="CY36" s="271"/>
      <c r="CZ36" s="271"/>
      <c r="DA36" s="271"/>
      <c r="DB36" s="271"/>
      <c r="DC36" s="271"/>
      <c r="DD36" s="271"/>
      <c r="DE36" s="271"/>
      <c r="DF36" s="271"/>
      <c r="DG36" s="271"/>
      <c r="DH36" s="271"/>
      <c r="DI36" s="271"/>
      <c r="DJ36" s="271"/>
      <c r="DK36" s="271"/>
      <c r="DL36" s="271"/>
      <c r="DM36" s="271"/>
      <c r="DN36" s="271"/>
      <c r="DO36" s="271"/>
      <c r="DP36" s="271"/>
      <c r="DQ36" s="271"/>
      <c r="DR36" s="271"/>
      <c r="DS36" s="271"/>
      <c r="DT36" s="271"/>
      <c r="DU36" s="271"/>
      <c r="DV36" s="271"/>
      <c r="DW36" s="271"/>
      <c r="DX36" s="271"/>
      <c r="DY36" s="271"/>
      <c r="DZ36" s="271"/>
      <c r="EA36" s="271"/>
      <c r="EB36" s="271"/>
      <c r="EC36" s="271"/>
      <c r="ED36" s="271"/>
      <c r="EE36" s="271"/>
      <c r="EF36" s="271"/>
      <c r="EG36" s="271"/>
      <c r="EH36" s="271"/>
      <c r="EI36" s="271"/>
      <c r="EJ36" s="271"/>
      <c r="EK36" s="271"/>
      <c r="EL36" s="271"/>
      <c r="EM36" s="271"/>
      <c r="EN36" s="271"/>
      <c r="EO36" s="271"/>
      <c r="EP36" s="271"/>
      <c r="EQ36" s="271"/>
      <c r="ER36" s="271"/>
      <c r="ES36" s="271"/>
      <c r="ET36" s="271"/>
      <c r="EU36" s="271"/>
      <c r="EV36" s="271"/>
      <c r="EW36" s="271"/>
      <c r="EX36" s="271"/>
      <c r="EY36" s="271"/>
      <c r="EZ36" s="271"/>
      <c r="FA36" s="271"/>
      <c r="FB36" s="271"/>
      <c r="FC36" s="271"/>
      <c r="FD36" s="271"/>
      <c r="FE36" s="271"/>
      <c r="FF36" s="271"/>
      <c r="FG36" s="271"/>
      <c r="FH36" s="271"/>
      <c r="FI36" s="271"/>
      <c r="FJ36" s="271"/>
      <c r="FK36" s="271"/>
      <c r="FL36" s="271"/>
      <c r="FM36" s="271"/>
      <c r="FN36" s="271"/>
      <c r="FO36" s="271"/>
      <c r="FP36" s="271"/>
      <c r="FQ36" s="271"/>
      <c r="FR36" s="271"/>
      <c r="FS36" s="271"/>
      <c r="FT36" s="271"/>
      <c r="FU36" s="271"/>
      <c r="FV36" s="271"/>
      <c r="FW36" s="271"/>
      <c r="FX36" s="271"/>
      <c r="FY36" s="271"/>
      <c r="FZ36" s="271"/>
      <c r="GA36" s="271"/>
      <c r="GB36" s="271"/>
      <c r="GC36" s="271"/>
      <c r="GD36" s="271"/>
      <c r="GE36" s="271"/>
      <c r="GF36" s="271"/>
      <c r="GG36" s="271"/>
      <c r="GH36" s="271"/>
      <c r="GI36" s="271"/>
      <c r="GJ36" s="271"/>
      <c r="GK36" s="271"/>
      <c r="GL36" s="271"/>
      <c r="GM36" s="271"/>
      <c r="GN36" s="271"/>
      <c r="GO36" s="271"/>
      <c r="GP36" s="271"/>
      <c r="GQ36" s="271"/>
      <c r="GR36" s="271"/>
      <c r="GS36" s="271"/>
      <c r="GT36" s="271"/>
      <c r="GU36" s="271"/>
      <c r="GV36" s="271"/>
      <c r="GW36" s="271"/>
      <c r="GX36" s="271"/>
      <c r="GY36" s="271"/>
      <c r="GZ36" s="271"/>
      <c r="HA36" s="271"/>
      <c r="HB36" s="271"/>
      <c r="HC36" s="271"/>
      <c r="HD36" s="271"/>
      <c r="HE36" s="271"/>
      <c r="HF36" s="271"/>
      <c r="HG36" s="271"/>
      <c r="HH36" s="271"/>
      <c r="HI36" s="271"/>
      <c r="HJ36" s="271"/>
      <c r="HK36" s="271"/>
      <c r="HL36" s="271"/>
      <c r="HM36" s="271"/>
      <c r="HN36" s="271"/>
      <c r="HO36" s="271"/>
      <c r="HP36" s="271"/>
      <c r="HQ36" s="271"/>
      <c r="HR36" s="271"/>
      <c r="HS36" s="271"/>
      <c r="HT36" s="271"/>
      <c r="HU36" s="271"/>
      <c r="HV36" s="271"/>
      <c r="HW36" s="271"/>
      <c r="HX36" s="271"/>
      <c r="HY36" s="271"/>
      <c r="HZ36" s="271"/>
      <c r="IA36" s="271"/>
      <c r="IB36" s="271"/>
      <c r="IC36" s="271"/>
      <c r="ID36" s="271"/>
      <c r="IE36" s="271"/>
      <c r="IF36" s="271"/>
      <c r="IG36" s="271"/>
      <c r="IH36" s="271"/>
      <c r="II36" s="271"/>
      <c r="IJ36" s="271"/>
      <c r="IK36" s="271"/>
      <c r="IL36" s="271"/>
      <c r="IM36" s="271"/>
      <c r="IN36" s="271"/>
      <c r="IO36" s="271"/>
      <c r="IP36" s="271"/>
    </row>
    <row r="37" spans="1:250" s="213" customFormat="1" ht="33.75" customHeight="1">
      <c r="A37" s="323"/>
      <c r="B37" s="324"/>
      <c r="C37" s="171" t="s">
        <v>69</v>
      </c>
      <c r="D37" s="171"/>
      <c r="E37" s="171"/>
      <c r="F37" s="219"/>
      <c r="G37" s="219"/>
      <c r="H37" s="171"/>
      <c r="I37" s="143"/>
      <c r="J37" s="263"/>
      <c r="K37" s="258"/>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c r="AN37" s="271"/>
      <c r="AO37" s="271"/>
      <c r="AP37" s="271"/>
      <c r="AQ37" s="271"/>
      <c r="AR37" s="271"/>
      <c r="AS37" s="271"/>
      <c r="AT37" s="271"/>
      <c r="AU37" s="271"/>
      <c r="AV37" s="271"/>
      <c r="AW37" s="271"/>
      <c r="AX37" s="271"/>
      <c r="AY37" s="271"/>
      <c r="AZ37" s="271"/>
      <c r="BA37" s="271"/>
      <c r="BB37" s="271"/>
      <c r="BC37" s="271"/>
      <c r="BD37" s="271"/>
      <c r="BE37" s="271"/>
      <c r="BF37" s="271"/>
      <c r="BG37" s="271"/>
      <c r="BH37" s="271"/>
      <c r="BI37" s="271"/>
      <c r="BJ37" s="271"/>
      <c r="BK37" s="271"/>
      <c r="BL37" s="271"/>
      <c r="BM37" s="271"/>
      <c r="BN37" s="271"/>
      <c r="BO37" s="271"/>
      <c r="BP37" s="271"/>
      <c r="BQ37" s="271"/>
      <c r="BR37" s="271"/>
      <c r="BS37" s="271"/>
      <c r="BT37" s="271"/>
      <c r="BU37" s="271"/>
      <c r="BV37" s="271"/>
      <c r="BW37" s="271"/>
      <c r="BX37" s="271"/>
      <c r="BY37" s="271"/>
      <c r="BZ37" s="271"/>
      <c r="CA37" s="271"/>
      <c r="CB37" s="271"/>
      <c r="CC37" s="271"/>
      <c r="CD37" s="271"/>
      <c r="CE37" s="271"/>
      <c r="CF37" s="271"/>
      <c r="CG37" s="271"/>
      <c r="CH37" s="271"/>
      <c r="CI37" s="271"/>
      <c r="CJ37" s="271"/>
      <c r="CK37" s="271"/>
      <c r="CL37" s="271"/>
      <c r="CM37" s="271"/>
      <c r="CN37" s="271"/>
      <c r="CO37" s="271"/>
      <c r="CP37" s="271"/>
      <c r="CQ37" s="271"/>
      <c r="CR37" s="271"/>
      <c r="CS37" s="271"/>
      <c r="CT37" s="271"/>
      <c r="CU37" s="271"/>
      <c r="CV37" s="271"/>
      <c r="CW37" s="271"/>
      <c r="CX37" s="271"/>
      <c r="CY37" s="271"/>
      <c r="CZ37" s="271"/>
      <c r="DA37" s="271"/>
      <c r="DB37" s="271"/>
      <c r="DC37" s="271"/>
      <c r="DD37" s="271"/>
      <c r="DE37" s="271"/>
      <c r="DF37" s="271"/>
      <c r="DG37" s="271"/>
      <c r="DH37" s="271"/>
      <c r="DI37" s="271"/>
      <c r="DJ37" s="271"/>
      <c r="DK37" s="271"/>
      <c r="DL37" s="271"/>
      <c r="DM37" s="271"/>
      <c r="DN37" s="271"/>
      <c r="DO37" s="271"/>
      <c r="DP37" s="271"/>
      <c r="DQ37" s="271"/>
      <c r="DR37" s="271"/>
      <c r="DS37" s="271"/>
      <c r="DT37" s="271"/>
      <c r="DU37" s="271"/>
      <c r="DV37" s="271"/>
      <c r="DW37" s="271"/>
      <c r="DX37" s="271"/>
      <c r="DY37" s="271"/>
      <c r="DZ37" s="271"/>
      <c r="EA37" s="271"/>
      <c r="EB37" s="271"/>
      <c r="EC37" s="271"/>
      <c r="ED37" s="271"/>
      <c r="EE37" s="271"/>
      <c r="EF37" s="271"/>
      <c r="EG37" s="271"/>
      <c r="EH37" s="271"/>
      <c r="EI37" s="271"/>
      <c r="EJ37" s="271"/>
      <c r="EK37" s="271"/>
      <c r="EL37" s="271"/>
      <c r="EM37" s="271"/>
      <c r="EN37" s="271"/>
      <c r="EO37" s="271"/>
      <c r="EP37" s="271"/>
      <c r="EQ37" s="271"/>
      <c r="ER37" s="271"/>
      <c r="ES37" s="271"/>
      <c r="ET37" s="271"/>
      <c r="EU37" s="271"/>
      <c r="EV37" s="271"/>
      <c r="EW37" s="271"/>
      <c r="EX37" s="271"/>
      <c r="EY37" s="271"/>
      <c r="EZ37" s="271"/>
      <c r="FA37" s="271"/>
      <c r="FB37" s="271"/>
      <c r="FC37" s="271"/>
      <c r="FD37" s="271"/>
      <c r="FE37" s="271"/>
      <c r="FF37" s="271"/>
      <c r="FG37" s="271"/>
      <c r="FH37" s="271"/>
      <c r="FI37" s="271"/>
      <c r="FJ37" s="271"/>
      <c r="FK37" s="271"/>
      <c r="FL37" s="271"/>
      <c r="FM37" s="271"/>
      <c r="FN37" s="271"/>
      <c r="FO37" s="271"/>
      <c r="FP37" s="271"/>
      <c r="FQ37" s="271"/>
      <c r="FR37" s="271"/>
      <c r="FS37" s="271"/>
      <c r="FT37" s="271"/>
      <c r="FU37" s="271"/>
      <c r="FV37" s="271"/>
      <c r="FW37" s="271"/>
      <c r="FX37" s="271"/>
      <c r="FY37" s="271"/>
      <c r="FZ37" s="271"/>
      <c r="GA37" s="271"/>
      <c r="GB37" s="271"/>
      <c r="GC37" s="271"/>
      <c r="GD37" s="271"/>
      <c r="GE37" s="271"/>
      <c r="GF37" s="271"/>
      <c r="GG37" s="271"/>
      <c r="GH37" s="271"/>
      <c r="GI37" s="271"/>
      <c r="GJ37" s="271"/>
      <c r="GK37" s="271"/>
      <c r="GL37" s="271"/>
      <c r="GM37" s="271"/>
      <c r="GN37" s="271"/>
      <c r="GO37" s="271"/>
      <c r="GP37" s="271"/>
      <c r="GQ37" s="271"/>
      <c r="GR37" s="271"/>
      <c r="GS37" s="271"/>
      <c r="GT37" s="271"/>
      <c r="GU37" s="271"/>
      <c r="GV37" s="271"/>
      <c r="GW37" s="271"/>
      <c r="GX37" s="271"/>
      <c r="GY37" s="271"/>
      <c r="GZ37" s="271"/>
      <c r="HA37" s="271"/>
      <c r="HB37" s="271"/>
      <c r="HC37" s="271"/>
      <c r="HD37" s="271"/>
      <c r="HE37" s="271"/>
      <c r="HF37" s="271"/>
      <c r="HG37" s="271"/>
      <c r="HH37" s="271"/>
      <c r="HI37" s="271"/>
      <c r="HJ37" s="271"/>
      <c r="HK37" s="271"/>
      <c r="HL37" s="271"/>
      <c r="HM37" s="271"/>
      <c r="HN37" s="271"/>
      <c r="HO37" s="271"/>
      <c r="HP37" s="271"/>
      <c r="HQ37" s="271"/>
      <c r="HR37" s="271"/>
      <c r="HS37" s="271"/>
      <c r="HT37" s="271"/>
      <c r="HU37" s="271"/>
      <c r="HV37" s="271"/>
      <c r="HW37" s="271"/>
      <c r="HX37" s="271"/>
      <c r="HY37" s="271"/>
      <c r="HZ37" s="271"/>
      <c r="IA37" s="271"/>
      <c r="IB37" s="271"/>
      <c r="IC37" s="271"/>
      <c r="ID37" s="271"/>
      <c r="IE37" s="271"/>
      <c r="IF37" s="271"/>
      <c r="IG37" s="271"/>
      <c r="IH37" s="271"/>
      <c r="II37" s="271"/>
      <c r="IJ37" s="271"/>
      <c r="IK37" s="271"/>
      <c r="IL37" s="271"/>
      <c r="IM37" s="271"/>
      <c r="IN37" s="271"/>
      <c r="IO37" s="271"/>
      <c r="IP37" s="271"/>
    </row>
    <row r="38" spans="1:250" s="213" customFormat="1">
      <c r="A38" s="323"/>
      <c r="B38" s="239"/>
      <c r="C38" s="171"/>
      <c r="D38" s="171"/>
      <c r="E38" s="171"/>
      <c r="F38" s="219"/>
      <c r="G38" s="219"/>
      <c r="H38" s="171"/>
      <c r="I38" s="143"/>
      <c r="J38" s="258"/>
      <c r="K38" s="258"/>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c r="AN38" s="271"/>
      <c r="AO38" s="271"/>
      <c r="AP38" s="271"/>
      <c r="AQ38" s="271"/>
      <c r="AR38" s="271"/>
      <c r="AS38" s="271"/>
      <c r="AT38" s="271"/>
      <c r="AU38" s="271"/>
      <c r="AV38" s="271"/>
      <c r="AW38" s="271"/>
      <c r="AX38" s="271"/>
      <c r="AY38" s="271"/>
      <c r="AZ38" s="271"/>
      <c r="BA38" s="271"/>
      <c r="BB38" s="271"/>
      <c r="BC38" s="271"/>
      <c r="BD38" s="271"/>
      <c r="BE38" s="271"/>
      <c r="BF38" s="271"/>
      <c r="BG38" s="271"/>
      <c r="BH38" s="271"/>
      <c r="BI38" s="271"/>
      <c r="BJ38" s="271"/>
      <c r="BK38" s="271"/>
      <c r="BL38" s="271"/>
      <c r="BM38" s="271"/>
      <c r="BN38" s="271"/>
      <c r="BO38" s="271"/>
      <c r="BP38" s="271"/>
      <c r="BQ38" s="271"/>
      <c r="BR38" s="271"/>
      <c r="BS38" s="271"/>
      <c r="BT38" s="271"/>
      <c r="BU38" s="271"/>
      <c r="BV38" s="271"/>
      <c r="BW38" s="271"/>
      <c r="BX38" s="271"/>
      <c r="BY38" s="271"/>
      <c r="BZ38" s="271"/>
      <c r="CA38" s="271"/>
      <c r="CB38" s="271"/>
      <c r="CC38" s="271"/>
      <c r="CD38" s="271"/>
      <c r="CE38" s="271"/>
      <c r="CF38" s="271"/>
      <c r="CG38" s="271"/>
      <c r="CH38" s="271"/>
      <c r="CI38" s="271"/>
      <c r="CJ38" s="271"/>
      <c r="CK38" s="271"/>
      <c r="CL38" s="271"/>
      <c r="CM38" s="271"/>
      <c r="CN38" s="271"/>
      <c r="CO38" s="271"/>
      <c r="CP38" s="271"/>
      <c r="CQ38" s="271"/>
      <c r="CR38" s="271"/>
      <c r="CS38" s="271"/>
      <c r="CT38" s="271"/>
      <c r="CU38" s="271"/>
      <c r="CV38" s="271"/>
      <c r="CW38" s="271"/>
      <c r="CX38" s="271"/>
      <c r="CY38" s="271"/>
      <c r="CZ38" s="271"/>
      <c r="DA38" s="271"/>
      <c r="DB38" s="271"/>
      <c r="DC38" s="271"/>
      <c r="DD38" s="271"/>
      <c r="DE38" s="271"/>
      <c r="DF38" s="271"/>
      <c r="DG38" s="271"/>
      <c r="DH38" s="271"/>
      <c r="DI38" s="271"/>
      <c r="DJ38" s="271"/>
      <c r="DK38" s="271"/>
      <c r="DL38" s="271"/>
      <c r="DM38" s="271"/>
      <c r="DN38" s="271"/>
      <c r="DO38" s="271"/>
      <c r="DP38" s="271"/>
      <c r="DQ38" s="271"/>
      <c r="DR38" s="271"/>
      <c r="DS38" s="271"/>
      <c r="DT38" s="271"/>
      <c r="DU38" s="271"/>
      <c r="DV38" s="271"/>
      <c r="DW38" s="271"/>
      <c r="DX38" s="271"/>
      <c r="DY38" s="271"/>
      <c r="DZ38" s="271"/>
      <c r="EA38" s="271"/>
      <c r="EB38" s="271"/>
      <c r="EC38" s="271"/>
      <c r="ED38" s="271"/>
      <c r="EE38" s="271"/>
      <c r="EF38" s="271"/>
      <c r="EG38" s="271"/>
      <c r="EH38" s="271"/>
      <c r="EI38" s="271"/>
      <c r="EJ38" s="271"/>
      <c r="EK38" s="271"/>
      <c r="EL38" s="271"/>
      <c r="EM38" s="271"/>
      <c r="EN38" s="271"/>
      <c r="EO38" s="271"/>
      <c r="EP38" s="271"/>
      <c r="EQ38" s="271"/>
      <c r="ER38" s="271"/>
      <c r="ES38" s="271"/>
      <c r="ET38" s="271"/>
      <c r="EU38" s="271"/>
      <c r="EV38" s="271"/>
      <c r="EW38" s="271"/>
      <c r="EX38" s="271"/>
      <c r="EY38" s="271"/>
      <c r="EZ38" s="271"/>
      <c r="FA38" s="271"/>
      <c r="FB38" s="271"/>
      <c r="FC38" s="271"/>
      <c r="FD38" s="271"/>
      <c r="FE38" s="271"/>
      <c r="FF38" s="271"/>
      <c r="FG38" s="271"/>
      <c r="FH38" s="271"/>
      <c r="FI38" s="271"/>
      <c r="FJ38" s="271"/>
      <c r="FK38" s="271"/>
      <c r="FL38" s="271"/>
      <c r="FM38" s="271"/>
      <c r="FN38" s="271"/>
      <c r="FO38" s="271"/>
      <c r="FP38" s="271"/>
      <c r="FQ38" s="271"/>
      <c r="FR38" s="271"/>
      <c r="FS38" s="271"/>
      <c r="FT38" s="271"/>
      <c r="FU38" s="271"/>
      <c r="FV38" s="271"/>
      <c r="FW38" s="271"/>
      <c r="FX38" s="271"/>
      <c r="FY38" s="271"/>
      <c r="FZ38" s="271"/>
      <c r="GA38" s="271"/>
      <c r="GB38" s="271"/>
      <c r="GC38" s="271"/>
      <c r="GD38" s="271"/>
      <c r="GE38" s="271"/>
      <c r="GF38" s="271"/>
      <c r="GG38" s="271"/>
      <c r="GH38" s="271"/>
      <c r="GI38" s="271"/>
      <c r="GJ38" s="271"/>
      <c r="GK38" s="271"/>
      <c r="GL38" s="271"/>
      <c r="GM38" s="271"/>
      <c r="GN38" s="271"/>
      <c r="GO38" s="271"/>
      <c r="GP38" s="271"/>
      <c r="GQ38" s="271"/>
      <c r="GR38" s="271"/>
      <c r="GS38" s="271"/>
      <c r="GT38" s="271"/>
      <c r="GU38" s="271"/>
      <c r="GV38" s="271"/>
      <c r="GW38" s="271"/>
      <c r="GX38" s="271"/>
      <c r="GY38" s="271"/>
      <c r="GZ38" s="271"/>
      <c r="HA38" s="271"/>
      <c r="HB38" s="271"/>
      <c r="HC38" s="271"/>
      <c r="HD38" s="271"/>
      <c r="HE38" s="271"/>
      <c r="HF38" s="271"/>
      <c r="HG38" s="271"/>
      <c r="HH38" s="271"/>
      <c r="HI38" s="271"/>
      <c r="HJ38" s="271"/>
      <c r="HK38" s="271"/>
      <c r="HL38" s="271"/>
      <c r="HM38" s="271"/>
      <c r="HN38" s="271"/>
      <c r="HO38" s="271"/>
      <c r="HP38" s="271"/>
      <c r="HQ38" s="271"/>
      <c r="HR38" s="271"/>
      <c r="HS38" s="271"/>
      <c r="HT38" s="271"/>
      <c r="HU38" s="271"/>
      <c r="HV38" s="271"/>
      <c r="HW38" s="271"/>
      <c r="HX38" s="271"/>
      <c r="HY38" s="271"/>
      <c r="HZ38" s="271"/>
      <c r="IA38" s="271"/>
      <c r="IB38" s="271"/>
      <c r="IC38" s="271"/>
      <c r="ID38" s="271"/>
      <c r="IE38" s="271"/>
      <c r="IF38" s="271"/>
      <c r="IG38" s="271"/>
      <c r="IH38" s="271"/>
      <c r="II38" s="271"/>
      <c r="IJ38" s="271"/>
      <c r="IK38" s="271"/>
      <c r="IL38" s="271"/>
      <c r="IM38" s="271"/>
      <c r="IN38" s="271"/>
      <c r="IO38" s="271"/>
      <c r="IP38" s="271"/>
    </row>
    <row r="39" spans="1:250" s="213" customFormat="1" ht="15.5">
      <c r="A39" s="223"/>
      <c r="B39" s="239"/>
      <c r="C39" s="236" t="s">
        <v>70</v>
      </c>
      <c r="D39" s="171"/>
      <c r="E39" s="171"/>
      <c r="F39" s="219"/>
      <c r="G39" s="219"/>
      <c r="H39" s="171"/>
      <c r="I39" s="143"/>
      <c r="J39" s="258"/>
      <c r="K39" s="258"/>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71"/>
      <c r="AL39" s="271"/>
      <c r="AM39" s="271"/>
      <c r="AN39" s="271"/>
      <c r="AO39" s="271"/>
      <c r="AP39" s="271"/>
      <c r="AQ39" s="271"/>
      <c r="AR39" s="271"/>
      <c r="AS39" s="271"/>
      <c r="AT39" s="271"/>
      <c r="AU39" s="271"/>
      <c r="AV39" s="271"/>
      <c r="AW39" s="271"/>
      <c r="AX39" s="271"/>
      <c r="AY39" s="271"/>
      <c r="AZ39" s="271"/>
      <c r="BA39" s="271"/>
      <c r="BB39" s="271"/>
      <c r="BC39" s="271"/>
      <c r="BD39" s="271"/>
      <c r="BE39" s="271"/>
      <c r="BF39" s="271"/>
      <c r="BG39" s="271"/>
      <c r="BH39" s="271"/>
      <c r="BI39" s="271"/>
      <c r="BJ39" s="271"/>
      <c r="BK39" s="271"/>
      <c r="BL39" s="271"/>
      <c r="BM39" s="271"/>
      <c r="BN39" s="271"/>
      <c r="BO39" s="271"/>
      <c r="BP39" s="271"/>
      <c r="BQ39" s="271"/>
      <c r="BR39" s="271"/>
      <c r="BS39" s="271"/>
      <c r="BT39" s="271"/>
      <c r="BU39" s="271"/>
      <c r="BV39" s="271"/>
      <c r="BW39" s="271"/>
      <c r="BX39" s="271"/>
      <c r="BY39" s="271"/>
      <c r="BZ39" s="271"/>
      <c r="CA39" s="271"/>
      <c r="CB39" s="271"/>
      <c r="CC39" s="271"/>
      <c r="CD39" s="271"/>
      <c r="CE39" s="271"/>
      <c r="CF39" s="271"/>
      <c r="CG39" s="271"/>
      <c r="CH39" s="271"/>
      <c r="CI39" s="271"/>
      <c r="CJ39" s="271"/>
      <c r="CK39" s="271"/>
      <c r="CL39" s="271"/>
      <c r="CM39" s="271"/>
      <c r="CN39" s="271"/>
      <c r="CO39" s="271"/>
      <c r="CP39" s="271"/>
      <c r="CQ39" s="271"/>
      <c r="CR39" s="271"/>
      <c r="CS39" s="271"/>
      <c r="CT39" s="271"/>
      <c r="CU39" s="271"/>
      <c r="CV39" s="271"/>
      <c r="CW39" s="271"/>
      <c r="CX39" s="271"/>
      <c r="CY39" s="271"/>
      <c r="CZ39" s="271"/>
      <c r="DA39" s="271"/>
      <c r="DB39" s="271"/>
      <c r="DC39" s="271"/>
      <c r="DD39" s="271"/>
      <c r="DE39" s="271"/>
      <c r="DF39" s="271"/>
      <c r="DG39" s="271"/>
      <c r="DH39" s="271"/>
      <c r="DI39" s="271"/>
      <c r="DJ39" s="271"/>
      <c r="DK39" s="271"/>
      <c r="DL39" s="271"/>
      <c r="DM39" s="271"/>
      <c r="DN39" s="271"/>
      <c r="DO39" s="271"/>
      <c r="DP39" s="271"/>
      <c r="DQ39" s="271"/>
      <c r="DR39" s="271"/>
      <c r="DS39" s="271"/>
      <c r="DT39" s="271"/>
      <c r="DU39" s="271"/>
      <c r="DV39" s="271"/>
      <c r="DW39" s="271"/>
      <c r="DX39" s="271"/>
      <c r="DY39" s="271"/>
      <c r="DZ39" s="271"/>
      <c r="EA39" s="271"/>
      <c r="EB39" s="271"/>
      <c r="EC39" s="271"/>
      <c r="ED39" s="271"/>
      <c r="EE39" s="271"/>
      <c r="EF39" s="271"/>
      <c r="EG39" s="271"/>
      <c r="EH39" s="271"/>
      <c r="EI39" s="271"/>
      <c r="EJ39" s="271"/>
      <c r="EK39" s="271"/>
      <c r="EL39" s="271"/>
      <c r="EM39" s="271"/>
      <c r="EN39" s="271"/>
      <c r="EO39" s="271"/>
      <c r="EP39" s="271"/>
      <c r="EQ39" s="271"/>
      <c r="ER39" s="271"/>
      <c r="ES39" s="271"/>
      <c r="ET39" s="271"/>
      <c r="EU39" s="271"/>
      <c r="EV39" s="271"/>
      <c r="EW39" s="271"/>
      <c r="EX39" s="271"/>
      <c r="EY39" s="271"/>
      <c r="EZ39" s="271"/>
      <c r="FA39" s="271"/>
      <c r="FB39" s="271"/>
      <c r="FC39" s="271"/>
      <c r="FD39" s="271"/>
      <c r="FE39" s="271"/>
      <c r="FF39" s="271"/>
      <c r="FG39" s="271"/>
      <c r="FH39" s="271"/>
      <c r="FI39" s="271"/>
      <c r="FJ39" s="271"/>
      <c r="FK39" s="271"/>
      <c r="FL39" s="271"/>
      <c r="FM39" s="271"/>
      <c r="FN39" s="271"/>
      <c r="FO39" s="271"/>
      <c r="FP39" s="271"/>
      <c r="FQ39" s="271"/>
      <c r="FR39" s="271"/>
      <c r="FS39" s="271"/>
      <c r="FT39" s="271"/>
      <c r="FU39" s="271"/>
      <c r="FV39" s="271"/>
      <c r="FW39" s="271"/>
      <c r="FX39" s="271"/>
      <c r="FY39" s="271"/>
      <c r="FZ39" s="271"/>
      <c r="GA39" s="271"/>
      <c r="GB39" s="271"/>
      <c r="GC39" s="271"/>
      <c r="GD39" s="271"/>
      <c r="GE39" s="271"/>
      <c r="GF39" s="271"/>
      <c r="GG39" s="271"/>
      <c r="GH39" s="271"/>
      <c r="GI39" s="271"/>
      <c r="GJ39" s="271"/>
      <c r="GK39" s="271"/>
      <c r="GL39" s="271"/>
      <c r="GM39" s="271"/>
      <c r="GN39" s="271"/>
      <c r="GO39" s="271"/>
      <c r="GP39" s="271"/>
      <c r="GQ39" s="271"/>
      <c r="GR39" s="271"/>
      <c r="GS39" s="271"/>
      <c r="GT39" s="271"/>
      <c r="GU39" s="271"/>
      <c r="GV39" s="271"/>
      <c r="GW39" s="271"/>
      <c r="GX39" s="271"/>
      <c r="GY39" s="271"/>
      <c r="GZ39" s="271"/>
      <c r="HA39" s="271"/>
      <c r="HB39" s="271"/>
      <c r="HC39" s="271"/>
      <c r="HD39" s="271"/>
      <c r="HE39" s="271"/>
      <c r="HF39" s="271"/>
      <c r="HG39" s="271"/>
      <c r="HH39" s="271"/>
      <c r="HI39" s="271"/>
      <c r="HJ39" s="271"/>
      <c r="HK39" s="271"/>
      <c r="HL39" s="271"/>
      <c r="HM39" s="271"/>
      <c r="HN39" s="271"/>
      <c r="HO39" s="271"/>
      <c r="HP39" s="271"/>
      <c r="HQ39" s="271"/>
      <c r="HR39" s="271"/>
      <c r="HS39" s="271"/>
      <c r="HT39" s="271"/>
      <c r="HU39" s="271"/>
      <c r="HV39" s="271"/>
      <c r="HW39" s="271"/>
      <c r="HX39" s="271"/>
      <c r="HY39" s="271"/>
      <c r="HZ39" s="271"/>
      <c r="IA39" s="271"/>
      <c r="IB39" s="271"/>
      <c r="IC39" s="271"/>
      <c r="ID39" s="271"/>
      <c r="IE39" s="271"/>
      <c r="IF39" s="271"/>
      <c r="IG39" s="271"/>
      <c r="IH39" s="271"/>
      <c r="II39" s="271"/>
      <c r="IJ39" s="271"/>
      <c r="IK39" s="271"/>
      <c r="IL39" s="271"/>
      <c r="IM39" s="271"/>
      <c r="IN39" s="271"/>
      <c r="IO39" s="271"/>
      <c r="IP39" s="271"/>
    </row>
    <row r="40" spans="1:250" s="213" customFormat="1">
      <c r="A40" s="223"/>
      <c r="B40" s="240"/>
      <c r="C40" s="238" t="s">
        <v>71</v>
      </c>
      <c r="D40" s="241"/>
      <c r="E40" s="221"/>
      <c r="F40" s="221"/>
      <c r="G40" s="221"/>
      <c r="H40" s="221"/>
      <c r="I40" s="143"/>
      <c r="J40" s="258"/>
      <c r="K40" s="258"/>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71"/>
      <c r="AL40" s="271"/>
      <c r="AM40" s="271"/>
      <c r="AN40" s="271"/>
      <c r="AO40" s="271"/>
      <c r="AP40" s="271"/>
      <c r="AQ40" s="271"/>
      <c r="AR40" s="271"/>
      <c r="AS40" s="271"/>
      <c r="AT40" s="271"/>
      <c r="AU40" s="271"/>
      <c r="AV40" s="271"/>
      <c r="AW40" s="271"/>
      <c r="AX40" s="271"/>
      <c r="AY40" s="271"/>
      <c r="AZ40" s="271"/>
      <c r="BA40" s="271"/>
      <c r="BB40" s="271"/>
      <c r="BC40" s="271"/>
      <c r="BD40" s="271"/>
      <c r="BE40" s="271"/>
      <c r="BF40" s="271"/>
      <c r="BG40" s="271"/>
      <c r="BH40" s="271"/>
      <c r="BI40" s="271"/>
      <c r="BJ40" s="271"/>
      <c r="BK40" s="271"/>
      <c r="BL40" s="271"/>
      <c r="BM40" s="271"/>
      <c r="BN40" s="271"/>
      <c r="BO40" s="271"/>
      <c r="BP40" s="271"/>
      <c r="BQ40" s="271"/>
      <c r="BR40" s="271"/>
      <c r="BS40" s="271"/>
      <c r="BT40" s="271"/>
      <c r="BU40" s="271"/>
      <c r="BV40" s="271"/>
      <c r="BW40" s="271"/>
      <c r="BX40" s="271"/>
      <c r="BY40" s="271"/>
      <c r="BZ40" s="271"/>
      <c r="CA40" s="271"/>
      <c r="CB40" s="271"/>
      <c r="CC40" s="271"/>
      <c r="CD40" s="271"/>
      <c r="CE40" s="271"/>
      <c r="CF40" s="271"/>
      <c r="CG40" s="271"/>
      <c r="CH40" s="271"/>
      <c r="CI40" s="271"/>
      <c r="CJ40" s="271"/>
      <c r="CK40" s="271"/>
      <c r="CL40" s="271"/>
      <c r="CM40" s="271"/>
      <c r="CN40" s="271"/>
      <c r="CO40" s="271"/>
      <c r="CP40" s="271"/>
      <c r="CQ40" s="271"/>
      <c r="CR40" s="271"/>
      <c r="CS40" s="271"/>
      <c r="CT40" s="271"/>
      <c r="CU40" s="271"/>
      <c r="CV40" s="271"/>
      <c r="CW40" s="271"/>
      <c r="CX40" s="271"/>
      <c r="CY40" s="271"/>
      <c r="CZ40" s="271"/>
      <c r="DA40" s="271"/>
      <c r="DB40" s="271"/>
      <c r="DC40" s="271"/>
      <c r="DD40" s="271"/>
      <c r="DE40" s="271"/>
      <c r="DF40" s="271"/>
      <c r="DG40" s="271"/>
      <c r="DH40" s="271"/>
      <c r="DI40" s="271"/>
      <c r="DJ40" s="271"/>
      <c r="DK40" s="271"/>
      <c r="DL40" s="271"/>
      <c r="DM40" s="271"/>
      <c r="DN40" s="271"/>
      <c r="DO40" s="271"/>
      <c r="DP40" s="271"/>
      <c r="DQ40" s="271"/>
      <c r="DR40" s="271"/>
      <c r="DS40" s="271"/>
      <c r="DT40" s="271"/>
      <c r="DU40" s="271"/>
      <c r="DV40" s="271"/>
      <c r="DW40" s="271"/>
      <c r="DX40" s="271"/>
      <c r="DY40" s="271"/>
      <c r="DZ40" s="271"/>
      <c r="EA40" s="271"/>
      <c r="EB40" s="271"/>
      <c r="EC40" s="271"/>
      <c r="ED40" s="271"/>
      <c r="EE40" s="271"/>
      <c r="EF40" s="271"/>
      <c r="EG40" s="271"/>
      <c r="EH40" s="271"/>
      <c r="EI40" s="271"/>
      <c r="EJ40" s="271"/>
      <c r="EK40" s="271"/>
      <c r="EL40" s="271"/>
      <c r="EM40" s="271"/>
      <c r="EN40" s="271"/>
      <c r="EO40" s="271"/>
      <c r="EP40" s="271"/>
      <c r="EQ40" s="271"/>
      <c r="ER40" s="271"/>
      <c r="ES40" s="271"/>
      <c r="ET40" s="271"/>
      <c r="EU40" s="271"/>
      <c r="EV40" s="271"/>
      <c r="EW40" s="271"/>
      <c r="EX40" s="271"/>
      <c r="EY40" s="271"/>
      <c r="EZ40" s="271"/>
      <c r="FA40" s="271"/>
      <c r="FB40" s="271"/>
      <c r="FC40" s="271"/>
      <c r="FD40" s="271"/>
      <c r="FE40" s="271"/>
      <c r="FF40" s="271"/>
      <c r="FG40" s="271"/>
      <c r="FH40" s="271"/>
      <c r="FI40" s="271"/>
      <c r="FJ40" s="271"/>
      <c r="FK40" s="271"/>
      <c r="FL40" s="271"/>
      <c r="FM40" s="271"/>
      <c r="FN40" s="271"/>
      <c r="FO40" s="271"/>
      <c r="FP40" s="271"/>
      <c r="FQ40" s="271"/>
      <c r="FR40" s="271"/>
      <c r="FS40" s="271"/>
      <c r="FT40" s="271"/>
      <c r="FU40" s="271"/>
      <c r="FV40" s="271"/>
      <c r="FW40" s="271"/>
      <c r="FX40" s="271"/>
      <c r="FY40" s="271"/>
      <c r="FZ40" s="271"/>
      <c r="GA40" s="271"/>
      <c r="GB40" s="271"/>
      <c r="GC40" s="271"/>
      <c r="GD40" s="271"/>
      <c r="GE40" s="271"/>
      <c r="GF40" s="271"/>
      <c r="GG40" s="271"/>
      <c r="GH40" s="271"/>
      <c r="GI40" s="271"/>
      <c r="GJ40" s="271"/>
      <c r="GK40" s="271"/>
      <c r="GL40" s="271"/>
      <c r="GM40" s="271"/>
      <c r="GN40" s="271"/>
      <c r="GO40" s="271"/>
      <c r="GP40" s="271"/>
      <c r="GQ40" s="271"/>
      <c r="GR40" s="271"/>
      <c r="GS40" s="271"/>
      <c r="GT40" s="271"/>
      <c r="GU40" s="271"/>
      <c r="GV40" s="271"/>
      <c r="GW40" s="271"/>
      <c r="GX40" s="271"/>
      <c r="GY40" s="271"/>
      <c r="GZ40" s="271"/>
      <c r="HA40" s="271"/>
      <c r="HB40" s="271"/>
      <c r="HC40" s="271"/>
      <c r="HD40" s="271"/>
      <c r="HE40" s="271"/>
      <c r="HF40" s="271"/>
      <c r="HG40" s="271"/>
      <c r="HH40" s="271"/>
      <c r="HI40" s="271"/>
      <c r="HJ40" s="271"/>
      <c r="HK40" s="271"/>
      <c r="HL40" s="271"/>
      <c r="HM40" s="271"/>
      <c r="HN40" s="271"/>
      <c r="HO40" s="271"/>
      <c r="HP40" s="271"/>
      <c r="HQ40" s="271"/>
      <c r="HR40" s="271"/>
      <c r="HS40" s="271"/>
      <c r="HT40" s="271"/>
      <c r="HU40" s="271"/>
      <c r="HV40" s="271"/>
      <c r="HW40" s="271"/>
      <c r="HX40" s="271"/>
      <c r="HY40" s="271"/>
      <c r="HZ40" s="271"/>
      <c r="IA40" s="271"/>
      <c r="IB40" s="271"/>
      <c r="IC40" s="271"/>
      <c r="ID40" s="271"/>
      <c r="IE40" s="271"/>
      <c r="IF40" s="271"/>
      <c r="IG40" s="271"/>
      <c r="IH40" s="271"/>
      <c r="II40" s="271"/>
      <c r="IJ40" s="271"/>
      <c r="IK40" s="271"/>
      <c r="IL40" s="271"/>
      <c r="IM40" s="271"/>
      <c r="IN40" s="271"/>
      <c r="IO40" s="271"/>
      <c r="IP40" s="271"/>
    </row>
    <row r="41" spans="1:250" s="213" customFormat="1">
      <c r="A41" s="223"/>
      <c r="B41" s="239"/>
      <c r="C41" s="242" t="s">
        <v>72</v>
      </c>
      <c r="D41" s="243" t="s">
        <v>73</v>
      </c>
      <c r="E41" s="242">
        <v>1</v>
      </c>
      <c r="F41" s="221"/>
      <c r="G41" s="221"/>
      <c r="H41" s="221"/>
      <c r="I41" s="272">
        <v>20605</v>
      </c>
      <c r="J41" s="263"/>
      <c r="K41" s="258"/>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71"/>
      <c r="AL41" s="271"/>
      <c r="AM41" s="271"/>
      <c r="AN41" s="271"/>
      <c r="AO41" s="271"/>
      <c r="AP41" s="271"/>
      <c r="AQ41" s="271"/>
      <c r="AR41" s="271"/>
      <c r="AS41" s="271"/>
      <c r="AT41" s="271"/>
      <c r="AU41" s="271"/>
      <c r="AV41" s="271"/>
      <c r="AW41" s="271"/>
      <c r="AX41" s="271"/>
      <c r="AY41" s="271"/>
      <c r="AZ41" s="271"/>
      <c r="BA41" s="271"/>
      <c r="BB41" s="271"/>
      <c r="BC41" s="271"/>
      <c r="BD41" s="271"/>
      <c r="BE41" s="271"/>
      <c r="BF41" s="271"/>
      <c r="BG41" s="271"/>
      <c r="BH41" s="271"/>
      <c r="BI41" s="271"/>
      <c r="BJ41" s="271"/>
      <c r="BK41" s="271"/>
      <c r="BL41" s="271"/>
      <c r="BM41" s="271"/>
      <c r="BN41" s="271"/>
      <c r="BO41" s="271"/>
      <c r="BP41" s="271"/>
      <c r="BQ41" s="271"/>
      <c r="BR41" s="271"/>
      <c r="BS41" s="271"/>
      <c r="BT41" s="271"/>
      <c r="BU41" s="271"/>
      <c r="BV41" s="271"/>
      <c r="BW41" s="271"/>
      <c r="BX41" s="271"/>
      <c r="BY41" s="271"/>
      <c r="BZ41" s="271"/>
      <c r="CA41" s="271"/>
      <c r="CB41" s="271"/>
      <c r="CC41" s="271"/>
      <c r="CD41" s="271"/>
      <c r="CE41" s="271"/>
      <c r="CF41" s="271"/>
      <c r="CG41" s="271"/>
      <c r="CH41" s="271"/>
      <c r="CI41" s="271"/>
      <c r="CJ41" s="271"/>
      <c r="CK41" s="271"/>
      <c r="CL41" s="271"/>
      <c r="CM41" s="271"/>
      <c r="CN41" s="271"/>
      <c r="CO41" s="271"/>
      <c r="CP41" s="271"/>
      <c r="CQ41" s="271"/>
      <c r="CR41" s="271"/>
      <c r="CS41" s="271"/>
      <c r="CT41" s="271"/>
      <c r="CU41" s="271"/>
      <c r="CV41" s="271"/>
      <c r="CW41" s="271"/>
      <c r="CX41" s="271"/>
      <c r="CY41" s="271"/>
      <c r="CZ41" s="271"/>
      <c r="DA41" s="271"/>
      <c r="DB41" s="271"/>
      <c r="DC41" s="271"/>
      <c r="DD41" s="271"/>
      <c r="DE41" s="271"/>
      <c r="DF41" s="271"/>
      <c r="DG41" s="271"/>
      <c r="DH41" s="271"/>
      <c r="DI41" s="271"/>
      <c r="DJ41" s="271"/>
      <c r="DK41" s="271"/>
      <c r="DL41" s="271"/>
      <c r="DM41" s="271"/>
      <c r="DN41" s="271"/>
      <c r="DO41" s="271"/>
      <c r="DP41" s="271"/>
      <c r="DQ41" s="271"/>
      <c r="DR41" s="271"/>
      <c r="DS41" s="271"/>
      <c r="DT41" s="271"/>
      <c r="DU41" s="271"/>
      <c r="DV41" s="271"/>
      <c r="DW41" s="271"/>
      <c r="DX41" s="271"/>
      <c r="DY41" s="271"/>
      <c r="DZ41" s="271"/>
      <c r="EA41" s="271"/>
      <c r="EB41" s="271"/>
      <c r="EC41" s="271"/>
      <c r="ED41" s="271"/>
      <c r="EE41" s="271"/>
      <c r="EF41" s="271"/>
      <c r="EG41" s="271"/>
      <c r="EH41" s="271"/>
      <c r="EI41" s="271"/>
      <c r="EJ41" s="271"/>
      <c r="EK41" s="271"/>
      <c r="EL41" s="271"/>
      <c r="EM41" s="271"/>
      <c r="EN41" s="271"/>
      <c r="EO41" s="271"/>
      <c r="EP41" s="271"/>
      <c r="EQ41" s="271"/>
      <c r="ER41" s="271"/>
      <c r="ES41" s="271"/>
      <c r="ET41" s="271"/>
      <c r="EU41" s="271"/>
      <c r="EV41" s="271"/>
      <c r="EW41" s="271"/>
      <c r="EX41" s="271"/>
      <c r="EY41" s="271"/>
      <c r="EZ41" s="271"/>
      <c r="FA41" s="271"/>
      <c r="FB41" s="271"/>
      <c r="FC41" s="271"/>
      <c r="FD41" s="271"/>
      <c r="FE41" s="271"/>
      <c r="FF41" s="271"/>
      <c r="FG41" s="271"/>
      <c r="FH41" s="271"/>
      <c r="FI41" s="271"/>
      <c r="FJ41" s="271"/>
      <c r="FK41" s="271"/>
      <c r="FL41" s="271"/>
      <c r="FM41" s="271"/>
      <c r="FN41" s="271"/>
      <c r="FO41" s="271"/>
      <c r="FP41" s="271"/>
      <c r="FQ41" s="271"/>
      <c r="FR41" s="271"/>
      <c r="FS41" s="271"/>
      <c r="FT41" s="271"/>
      <c r="FU41" s="271"/>
      <c r="FV41" s="271"/>
      <c r="FW41" s="271"/>
      <c r="FX41" s="271"/>
      <c r="FY41" s="271"/>
      <c r="FZ41" s="271"/>
      <c r="GA41" s="271"/>
      <c r="GB41" s="271"/>
      <c r="GC41" s="271"/>
      <c r="GD41" s="271"/>
      <c r="GE41" s="271"/>
      <c r="GF41" s="271"/>
      <c r="GG41" s="271"/>
      <c r="GH41" s="271"/>
      <c r="GI41" s="271"/>
      <c r="GJ41" s="271"/>
      <c r="GK41" s="271"/>
      <c r="GL41" s="271"/>
      <c r="GM41" s="271"/>
      <c r="GN41" s="271"/>
      <c r="GO41" s="271"/>
      <c r="GP41" s="271"/>
      <c r="GQ41" s="271"/>
      <c r="GR41" s="271"/>
      <c r="GS41" s="271"/>
      <c r="GT41" s="271"/>
      <c r="GU41" s="271"/>
      <c r="GV41" s="271"/>
      <c r="GW41" s="271"/>
      <c r="GX41" s="271"/>
      <c r="GY41" s="271"/>
      <c r="GZ41" s="271"/>
      <c r="HA41" s="271"/>
      <c r="HB41" s="271"/>
      <c r="HC41" s="271"/>
      <c r="HD41" s="271"/>
      <c r="HE41" s="271"/>
      <c r="HF41" s="271"/>
      <c r="HG41" s="271"/>
      <c r="HH41" s="271"/>
      <c r="HI41" s="271"/>
      <c r="HJ41" s="271"/>
      <c r="HK41" s="271"/>
      <c r="HL41" s="271"/>
      <c r="HM41" s="271"/>
      <c r="HN41" s="271"/>
      <c r="HO41" s="271"/>
      <c r="HP41" s="271"/>
      <c r="HQ41" s="271"/>
      <c r="HR41" s="271"/>
      <c r="HS41" s="271"/>
      <c r="HT41" s="271"/>
      <c r="HU41" s="271"/>
      <c r="HV41" s="271"/>
      <c r="HW41" s="271"/>
      <c r="HX41" s="271"/>
      <c r="HY41" s="271"/>
      <c r="HZ41" s="271"/>
      <c r="IA41" s="271"/>
      <c r="IB41" s="271"/>
      <c r="IC41" s="271"/>
      <c r="ID41" s="271"/>
      <c r="IE41" s="271"/>
      <c r="IF41" s="271"/>
      <c r="IG41" s="271"/>
      <c r="IH41" s="271"/>
      <c r="II41" s="271"/>
      <c r="IJ41" s="271"/>
      <c r="IK41" s="271"/>
      <c r="IL41" s="271"/>
      <c r="IM41" s="271"/>
      <c r="IN41" s="271"/>
      <c r="IO41" s="271"/>
      <c r="IP41" s="271"/>
    </row>
    <row r="42" spans="1:250" s="213" customFormat="1">
      <c r="A42" s="223"/>
      <c r="B42" s="239"/>
      <c r="C42" s="220"/>
      <c r="D42" s="221"/>
      <c r="E42" s="221"/>
      <c r="F42" s="222"/>
      <c r="G42" s="244"/>
      <c r="H42" s="222"/>
      <c r="I42" s="143"/>
      <c r="J42" s="263"/>
      <c r="K42" s="255"/>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71"/>
      <c r="AL42" s="271"/>
      <c r="AM42" s="271"/>
      <c r="AN42" s="271"/>
      <c r="AO42" s="271"/>
      <c r="AP42" s="271"/>
      <c r="AQ42" s="271"/>
      <c r="AR42" s="271"/>
      <c r="AS42" s="271"/>
      <c r="AT42" s="271"/>
      <c r="AU42" s="271"/>
      <c r="AV42" s="271"/>
      <c r="AW42" s="271"/>
      <c r="AX42" s="271"/>
      <c r="AY42" s="271"/>
      <c r="AZ42" s="271"/>
      <c r="BA42" s="271"/>
      <c r="BB42" s="271"/>
      <c r="BC42" s="271"/>
      <c r="BD42" s="271"/>
      <c r="BE42" s="271"/>
      <c r="BF42" s="271"/>
      <c r="BG42" s="271"/>
      <c r="BH42" s="271"/>
      <c r="BI42" s="271"/>
      <c r="BJ42" s="271"/>
      <c r="BK42" s="271"/>
      <c r="BL42" s="271"/>
      <c r="BM42" s="271"/>
      <c r="BN42" s="271"/>
      <c r="BO42" s="271"/>
      <c r="BP42" s="271"/>
      <c r="BQ42" s="271"/>
      <c r="BR42" s="271"/>
      <c r="BS42" s="271"/>
      <c r="BT42" s="271"/>
      <c r="BU42" s="271"/>
      <c r="BV42" s="271"/>
      <c r="BW42" s="271"/>
      <c r="BX42" s="271"/>
      <c r="BY42" s="271"/>
      <c r="BZ42" s="271"/>
      <c r="CA42" s="271"/>
      <c r="CB42" s="271"/>
      <c r="CC42" s="271"/>
      <c r="CD42" s="271"/>
      <c r="CE42" s="271"/>
      <c r="CF42" s="271"/>
      <c r="CG42" s="271"/>
      <c r="CH42" s="271"/>
      <c r="CI42" s="271"/>
      <c r="CJ42" s="271"/>
      <c r="CK42" s="271"/>
      <c r="CL42" s="271"/>
      <c r="CM42" s="271"/>
      <c r="CN42" s="271"/>
      <c r="CO42" s="271"/>
      <c r="CP42" s="271"/>
      <c r="CQ42" s="271"/>
      <c r="CR42" s="271"/>
      <c r="CS42" s="271"/>
      <c r="CT42" s="271"/>
      <c r="CU42" s="271"/>
      <c r="CV42" s="271"/>
      <c r="CW42" s="271"/>
      <c r="CX42" s="271"/>
      <c r="CY42" s="271"/>
      <c r="CZ42" s="271"/>
      <c r="DA42" s="271"/>
      <c r="DB42" s="271"/>
      <c r="DC42" s="271"/>
      <c r="DD42" s="271"/>
      <c r="DE42" s="271"/>
      <c r="DF42" s="271"/>
      <c r="DG42" s="271"/>
      <c r="DH42" s="271"/>
      <c r="DI42" s="271"/>
      <c r="DJ42" s="271"/>
      <c r="DK42" s="271"/>
      <c r="DL42" s="271"/>
      <c r="DM42" s="271"/>
      <c r="DN42" s="271"/>
      <c r="DO42" s="271"/>
      <c r="DP42" s="271"/>
      <c r="DQ42" s="271"/>
      <c r="DR42" s="271"/>
      <c r="DS42" s="271"/>
      <c r="DT42" s="271"/>
      <c r="DU42" s="271"/>
      <c r="DV42" s="271"/>
      <c r="DW42" s="271"/>
      <c r="DX42" s="271"/>
      <c r="DY42" s="271"/>
      <c r="DZ42" s="271"/>
      <c r="EA42" s="271"/>
      <c r="EB42" s="271"/>
      <c r="EC42" s="271"/>
      <c r="ED42" s="271"/>
      <c r="EE42" s="271"/>
      <c r="EF42" s="271"/>
      <c r="EG42" s="271"/>
      <c r="EH42" s="271"/>
      <c r="EI42" s="271"/>
      <c r="EJ42" s="271"/>
      <c r="EK42" s="271"/>
      <c r="EL42" s="271"/>
      <c r="EM42" s="271"/>
      <c r="EN42" s="271"/>
      <c r="EO42" s="271"/>
      <c r="EP42" s="271"/>
      <c r="EQ42" s="271"/>
      <c r="ER42" s="271"/>
      <c r="ES42" s="271"/>
      <c r="ET42" s="271"/>
      <c r="EU42" s="271"/>
      <c r="EV42" s="271"/>
      <c r="EW42" s="271"/>
      <c r="EX42" s="271"/>
      <c r="EY42" s="271"/>
      <c r="EZ42" s="271"/>
      <c r="FA42" s="271"/>
      <c r="FB42" s="271"/>
      <c r="FC42" s="271"/>
      <c r="FD42" s="271"/>
      <c r="FE42" s="271"/>
      <c r="FF42" s="271"/>
      <c r="FG42" s="271"/>
      <c r="FH42" s="271"/>
      <c r="FI42" s="271"/>
      <c r="FJ42" s="271"/>
      <c r="FK42" s="271"/>
      <c r="FL42" s="271"/>
      <c r="FM42" s="271"/>
      <c r="FN42" s="271"/>
      <c r="FO42" s="271"/>
      <c r="FP42" s="271"/>
      <c r="FQ42" s="271"/>
      <c r="FR42" s="271"/>
      <c r="FS42" s="271"/>
      <c r="FT42" s="271"/>
      <c r="FU42" s="271"/>
      <c r="FV42" s="271"/>
      <c r="FW42" s="271"/>
      <c r="FX42" s="271"/>
      <c r="FY42" s="271"/>
      <c r="FZ42" s="271"/>
      <c r="GA42" s="271"/>
      <c r="GB42" s="271"/>
      <c r="GC42" s="271"/>
      <c r="GD42" s="271"/>
      <c r="GE42" s="271"/>
      <c r="GF42" s="271"/>
      <c r="GG42" s="271"/>
      <c r="GH42" s="271"/>
      <c r="GI42" s="271"/>
      <c r="GJ42" s="271"/>
      <c r="GK42" s="271"/>
      <c r="GL42" s="271"/>
      <c r="GM42" s="271"/>
      <c r="GN42" s="271"/>
      <c r="GO42" s="271"/>
      <c r="GP42" s="271"/>
      <c r="GQ42" s="271"/>
      <c r="GR42" s="271"/>
      <c r="GS42" s="271"/>
      <c r="GT42" s="271"/>
      <c r="GU42" s="271"/>
      <c r="GV42" s="271"/>
      <c r="GW42" s="271"/>
      <c r="GX42" s="271"/>
      <c r="GY42" s="271"/>
      <c r="GZ42" s="271"/>
      <c r="HA42" s="271"/>
      <c r="HB42" s="271"/>
      <c r="HC42" s="271"/>
      <c r="HD42" s="271"/>
      <c r="HE42" s="271"/>
      <c r="HF42" s="271"/>
      <c r="HG42" s="271"/>
      <c r="HH42" s="271"/>
      <c r="HI42" s="271"/>
      <c r="HJ42" s="271"/>
      <c r="HK42" s="271"/>
      <c r="HL42" s="271"/>
      <c r="HM42" s="271"/>
      <c r="HN42" s="271"/>
      <c r="HO42" s="271"/>
      <c r="HP42" s="271"/>
      <c r="HQ42" s="271"/>
      <c r="HR42" s="271"/>
      <c r="HS42" s="271"/>
      <c r="HT42" s="271"/>
      <c r="HU42" s="271"/>
      <c r="HV42" s="271"/>
      <c r="HW42" s="271"/>
      <c r="HX42" s="271"/>
      <c r="HY42" s="271"/>
      <c r="HZ42" s="271"/>
      <c r="IA42" s="271"/>
      <c r="IB42" s="271"/>
      <c r="IC42" s="271"/>
      <c r="ID42" s="271"/>
      <c r="IE42" s="271"/>
      <c r="IF42" s="271"/>
      <c r="IG42" s="271"/>
      <c r="IH42" s="271"/>
      <c r="II42" s="271"/>
      <c r="IJ42" s="271"/>
      <c r="IK42" s="271"/>
      <c r="IL42" s="271"/>
      <c r="IM42" s="271"/>
      <c r="IN42" s="271"/>
      <c r="IO42" s="271"/>
      <c r="IP42" s="271"/>
    </row>
    <row r="43" spans="1:250" s="213" customFormat="1">
      <c r="A43" s="223"/>
      <c r="B43" s="239"/>
      <c r="C43" s="220"/>
      <c r="D43" s="221"/>
      <c r="E43" s="221"/>
      <c r="F43" s="222"/>
      <c r="G43" s="244"/>
      <c r="H43" s="222"/>
      <c r="I43" s="143"/>
      <c r="J43" s="263"/>
      <c r="K43" s="255"/>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71"/>
      <c r="AL43" s="271"/>
      <c r="AM43" s="271"/>
      <c r="AN43" s="271"/>
      <c r="AO43" s="271"/>
      <c r="AP43" s="271"/>
      <c r="AQ43" s="271"/>
      <c r="AR43" s="271"/>
      <c r="AS43" s="271"/>
      <c r="AT43" s="271"/>
      <c r="AU43" s="271"/>
      <c r="AV43" s="271"/>
      <c r="AW43" s="271"/>
      <c r="AX43" s="271"/>
      <c r="AY43" s="271"/>
      <c r="AZ43" s="271"/>
      <c r="BA43" s="271"/>
      <c r="BB43" s="271"/>
      <c r="BC43" s="271"/>
      <c r="BD43" s="271"/>
      <c r="BE43" s="271"/>
      <c r="BF43" s="271"/>
      <c r="BG43" s="271"/>
      <c r="BH43" s="271"/>
      <c r="BI43" s="271"/>
      <c r="BJ43" s="271"/>
      <c r="BK43" s="271"/>
      <c r="BL43" s="271"/>
      <c r="BM43" s="271"/>
      <c r="BN43" s="271"/>
      <c r="BO43" s="271"/>
      <c r="BP43" s="271"/>
      <c r="BQ43" s="271"/>
      <c r="BR43" s="271"/>
      <c r="BS43" s="271"/>
      <c r="BT43" s="271"/>
      <c r="BU43" s="271"/>
      <c r="BV43" s="271"/>
      <c r="BW43" s="271"/>
      <c r="BX43" s="271"/>
      <c r="BY43" s="271"/>
      <c r="BZ43" s="271"/>
      <c r="CA43" s="271"/>
      <c r="CB43" s="271"/>
      <c r="CC43" s="271"/>
      <c r="CD43" s="271"/>
      <c r="CE43" s="271"/>
      <c r="CF43" s="271"/>
      <c r="CG43" s="271"/>
      <c r="CH43" s="271"/>
      <c r="CI43" s="271"/>
      <c r="CJ43" s="271"/>
      <c r="CK43" s="271"/>
      <c r="CL43" s="271"/>
      <c r="CM43" s="271"/>
      <c r="CN43" s="271"/>
      <c r="CO43" s="271"/>
      <c r="CP43" s="271"/>
      <c r="CQ43" s="271"/>
      <c r="CR43" s="271"/>
      <c r="CS43" s="271"/>
      <c r="CT43" s="271"/>
      <c r="CU43" s="271"/>
      <c r="CV43" s="271"/>
      <c r="CW43" s="271"/>
      <c r="CX43" s="271"/>
      <c r="CY43" s="271"/>
      <c r="CZ43" s="271"/>
      <c r="DA43" s="271"/>
      <c r="DB43" s="271"/>
      <c r="DC43" s="271"/>
      <c r="DD43" s="271"/>
      <c r="DE43" s="271"/>
      <c r="DF43" s="271"/>
      <c r="DG43" s="271"/>
      <c r="DH43" s="271"/>
      <c r="DI43" s="271"/>
      <c r="DJ43" s="271"/>
      <c r="DK43" s="271"/>
      <c r="DL43" s="271"/>
      <c r="DM43" s="271"/>
      <c r="DN43" s="271"/>
      <c r="DO43" s="271"/>
      <c r="DP43" s="271"/>
      <c r="DQ43" s="271"/>
      <c r="DR43" s="271"/>
      <c r="DS43" s="271"/>
      <c r="DT43" s="271"/>
      <c r="DU43" s="271"/>
      <c r="DV43" s="271"/>
      <c r="DW43" s="271"/>
      <c r="DX43" s="271"/>
      <c r="DY43" s="271"/>
      <c r="DZ43" s="271"/>
      <c r="EA43" s="271"/>
      <c r="EB43" s="271"/>
      <c r="EC43" s="271"/>
      <c r="ED43" s="271"/>
      <c r="EE43" s="271"/>
      <c r="EF43" s="271"/>
      <c r="EG43" s="271"/>
      <c r="EH43" s="271"/>
      <c r="EI43" s="271"/>
      <c r="EJ43" s="271"/>
      <c r="EK43" s="271"/>
      <c r="EL43" s="271"/>
      <c r="EM43" s="271"/>
      <c r="EN43" s="271"/>
      <c r="EO43" s="271"/>
      <c r="EP43" s="271"/>
      <c r="EQ43" s="271"/>
      <c r="ER43" s="271"/>
      <c r="ES43" s="271"/>
      <c r="ET43" s="271"/>
      <c r="EU43" s="271"/>
      <c r="EV43" s="271"/>
      <c r="EW43" s="271"/>
      <c r="EX43" s="271"/>
      <c r="EY43" s="271"/>
      <c r="EZ43" s="271"/>
      <c r="FA43" s="271"/>
      <c r="FB43" s="271"/>
      <c r="FC43" s="271"/>
      <c r="FD43" s="271"/>
      <c r="FE43" s="271"/>
      <c r="FF43" s="271"/>
      <c r="FG43" s="271"/>
      <c r="FH43" s="271"/>
      <c r="FI43" s="271"/>
      <c r="FJ43" s="271"/>
      <c r="FK43" s="271"/>
      <c r="FL43" s="271"/>
      <c r="FM43" s="271"/>
      <c r="FN43" s="271"/>
      <c r="FO43" s="271"/>
      <c r="FP43" s="271"/>
      <c r="FQ43" s="271"/>
      <c r="FR43" s="271"/>
      <c r="FS43" s="271"/>
      <c r="FT43" s="271"/>
      <c r="FU43" s="271"/>
      <c r="FV43" s="271"/>
      <c r="FW43" s="271"/>
      <c r="FX43" s="271"/>
      <c r="FY43" s="271"/>
      <c r="FZ43" s="271"/>
      <c r="GA43" s="271"/>
      <c r="GB43" s="271"/>
      <c r="GC43" s="271"/>
      <c r="GD43" s="271"/>
      <c r="GE43" s="271"/>
      <c r="GF43" s="271"/>
      <c r="GG43" s="271"/>
      <c r="GH43" s="271"/>
      <c r="GI43" s="271"/>
      <c r="GJ43" s="271"/>
      <c r="GK43" s="271"/>
      <c r="GL43" s="271"/>
      <c r="GM43" s="271"/>
      <c r="GN43" s="271"/>
      <c r="GO43" s="271"/>
      <c r="GP43" s="271"/>
      <c r="GQ43" s="271"/>
      <c r="GR43" s="271"/>
      <c r="GS43" s="271"/>
      <c r="GT43" s="271"/>
      <c r="GU43" s="271"/>
      <c r="GV43" s="271"/>
      <c r="GW43" s="271"/>
      <c r="GX43" s="271"/>
      <c r="GY43" s="271"/>
      <c r="GZ43" s="271"/>
      <c r="HA43" s="271"/>
      <c r="HB43" s="271"/>
      <c r="HC43" s="271"/>
      <c r="HD43" s="271"/>
      <c r="HE43" s="271"/>
      <c r="HF43" s="271"/>
      <c r="HG43" s="271"/>
      <c r="HH43" s="271"/>
      <c r="HI43" s="271"/>
      <c r="HJ43" s="271"/>
      <c r="HK43" s="271"/>
      <c r="HL43" s="271"/>
      <c r="HM43" s="271"/>
      <c r="HN43" s="271"/>
      <c r="HO43" s="271"/>
      <c r="HP43" s="271"/>
      <c r="HQ43" s="271"/>
      <c r="HR43" s="271"/>
      <c r="HS43" s="271"/>
      <c r="HT43" s="271"/>
      <c r="HU43" s="271"/>
      <c r="HV43" s="271"/>
      <c r="HW43" s="271"/>
      <c r="HX43" s="271"/>
      <c r="HY43" s="271"/>
      <c r="HZ43" s="271"/>
      <c r="IA43" s="271"/>
      <c r="IB43" s="271"/>
      <c r="IC43" s="271"/>
      <c r="ID43" s="271"/>
      <c r="IE43" s="271"/>
      <c r="IF43" s="271"/>
      <c r="IG43" s="271"/>
      <c r="IH43" s="271"/>
      <c r="II43" s="271"/>
      <c r="IJ43" s="271"/>
      <c r="IK43" s="271"/>
      <c r="IL43" s="271"/>
      <c r="IM43" s="271"/>
      <c r="IN43" s="271"/>
      <c r="IO43" s="271"/>
      <c r="IP43" s="271"/>
    </row>
    <row r="44" spans="1:250" s="213" customFormat="1" ht="15.5">
      <c r="A44" s="223"/>
      <c r="B44" s="324" t="s">
        <v>74</v>
      </c>
      <c r="C44" s="171"/>
      <c r="D44" s="171"/>
      <c r="E44" s="171"/>
      <c r="F44" s="219"/>
      <c r="G44" s="313"/>
      <c r="H44" s="314"/>
      <c r="I44" s="250"/>
      <c r="J44" s="258"/>
      <c r="K44" s="258"/>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1"/>
      <c r="AL44" s="271"/>
      <c r="AM44" s="271"/>
      <c r="AN44" s="271"/>
      <c r="AO44" s="271"/>
      <c r="AP44" s="271"/>
      <c r="AQ44" s="271"/>
      <c r="AR44" s="271"/>
      <c r="AS44" s="271"/>
      <c r="AT44" s="271"/>
      <c r="AU44" s="271"/>
      <c r="AV44" s="271"/>
      <c r="AW44" s="271"/>
      <c r="AX44" s="271"/>
      <c r="AY44" s="271"/>
      <c r="AZ44" s="271"/>
      <c r="BA44" s="271"/>
      <c r="BB44" s="271"/>
      <c r="BC44" s="271"/>
      <c r="BD44" s="271"/>
      <c r="BE44" s="271"/>
      <c r="BF44" s="271"/>
      <c r="BG44" s="271"/>
      <c r="BH44" s="271"/>
      <c r="BI44" s="271"/>
      <c r="BJ44" s="271"/>
      <c r="BK44" s="271"/>
      <c r="BL44" s="271"/>
      <c r="BM44" s="271"/>
      <c r="BN44" s="271"/>
      <c r="BO44" s="271"/>
      <c r="BP44" s="271"/>
      <c r="BQ44" s="271"/>
      <c r="BR44" s="271"/>
      <c r="BS44" s="271"/>
      <c r="BT44" s="271"/>
      <c r="BU44" s="271"/>
      <c r="BV44" s="271"/>
      <c r="BW44" s="271"/>
      <c r="BX44" s="271"/>
      <c r="BY44" s="271"/>
      <c r="BZ44" s="271"/>
      <c r="CA44" s="271"/>
      <c r="CB44" s="271"/>
      <c r="CC44" s="271"/>
      <c r="CD44" s="271"/>
      <c r="CE44" s="271"/>
      <c r="CF44" s="271"/>
      <c r="CG44" s="271"/>
      <c r="CH44" s="271"/>
      <c r="CI44" s="271"/>
      <c r="CJ44" s="271"/>
      <c r="CK44" s="271"/>
      <c r="CL44" s="271"/>
      <c r="CM44" s="271"/>
      <c r="CN44" s="271"/>
      <c r="CO44" s="271"/>
      <c r="CP44" s="271"/>
      <c r="CQ44" s="271"/>
      <c r="CR44" s="271"/>
      <c r="CS44" s="271"/>
      <c r="CT44" s="271"/>
      <c r="CU44" s="271"/>
      <c r="CV44" s="271"/>
      <c r="CW44" s="271"/>
      <c r="CX44" s="271"/>
      <c r="CY44" s="271"/>
      <c r="CZ44" s="271"/>
      <c r="DA44" s="271"/>
      <c r="DB44" s="271"/>
      <c r="DC44" s="271"/>
      <c r="DD44" s="271"/>
      <c r="DE44" s="271"/>
      <c r="DF44" s="271"/>
      <c r="DG44" s="271"/>
      <c r="DH44" s="271"/>
      <c r="DI44" s="271"/>
      <c r="DJ44" s="271"/>
      <c r="DK44" s="271"/>
      <c r="DL44" s="271"/>
      <c r="DM44" s="271"/>
      <c r="DN44" s="271"/>
      <c r="DO44" s="271"/>
      <c r="DP44" s="271"/>
      <c r="DQ44" s="271"/>
      <c r="DR44" s="271"/>
      <c r="DS44" s="271"/>
      <c r="DT44" s="271"/>
      <c r="DU44" s="271"/>
      <c r="DV44" s="271"/>
      <c r="DW44" s="271"/>
      <c r="DX44" s="271"/>
      <c r="DY44" s="271"/>
      <c r="DZ44" s="271"/>
      <c r="EA44" s="271"/>
      <c r="EB44" s="271"/>
      <c r="EC44" s="271"/>
      <c r="ED44" s="271"/>
      <c r="EE44" s="271"/>
      <c r="EF44" s="271"/>
      <c r="EG44" s="271"/>
      <c r="EH44" s="271"/>
      <c r="EI44" s="271"/>
      <c r="EJ44" s="271"/>
      <c r="EK44" s="271"/>
      <c r="EL44" s="271"/>
      <c r="EM44" s="271"/>
      <c r="EN44" s="271"/>
      <c r="EO44" s="271"/>
      <c r="EP44" s="271"/>
      <c r="EQ44" s="271"/>
      <c r="ER44" s="271"/>
      <c r="ES44" s="271"/>
      <c r="ET44" s="271"/>
      <c r="EU44" s="271"/>
      <c r="EV44" s="271"/>
      <c r="EW44" s="271"/>
      <c r="EX44" s="271"/>
      <c r="EY44" s="271"/>
      <c r="EZ44" s="271"/>
      <c r="FA44" s="271"/>
      <c r="FB44" s="271"/>
      <c r="FC44" s="271"/>
      <c r="FD44" s="271"/>
      <c r="FE44" s="271"/>
      <c r="FF44" s="271"/>
      <c r="FG44" s="271"/>
      <c r="FH44" s="271"/>
      <c r="FI44" s="271"/>
      <c r="FJ44" s="271"/>
      <c r="FK44" s="271"/>
      <c r="FL44" s="271"/>
      <c r="FM44" s="271"/>
      <c r="FN44" s="271"/>
      <c r="FO44" s="271"/>
      <c r="FP44" s="271"/>
      <c r="FQ44" s="271"/>
      <c r="FR44" s="271"/>
      <c r="FS44" s="271"/>
      <c r="FT44" s="271"/>
      <c r="FU44" s="271"/>
      <c r="FV44" s="271"/>
      <c r="FW44" s="271"/>
      <c r="FX44" s="271"/>
      <c r="FY44" s="271"/>
      <c r="FZ44" s="271"/>
      <c r="GA44" s="271"/>
      <c r="GB44" s="271"/>
      <c r="GC44" s="271"/>
      <c r="GD44" s="271"/>
      <c r="GE44" s="271"/>
      <c r="GF44" s="271"/>
      <c r="GG44" s="271"/>
      <c r="GH44" s="271"/>
      <c r="GI44" s="271"/>
      <c r="GJ44" s="271"/>
      <c r="GK44" s="271"/>
      <c r="GL44" s="271"/>
      <c r="GM44" s="271"/>
      <c r="GN44" s="271"/>
      <c r="GO44" s="271"/>
      <c r="GP44" s="271"/>
      <c r="GQ44" s="271"/>
      <c r="GR44" s="271"/>
      <c r="GS44" s="271"/>
      <c r="GT44" s="271"/>
      <c r="GU44" s="271"/>
      <c r="GV44" s="271"/>
      <c r="GW44" s="271"/>
      <c r="GX44" s="271"/>
      <c r="GY44" s="271"/>
      <c r="GZ44" s="271"/>
      <c r="HA44" s="271"/>
      <c r="HB44" s="271"/>
      <c r="HC44" s="271"/>
      <c r="HD44" s="271"/>
      <c r="HE44" s="271"/>
      <c r="HF44" s="271"/>
      <c r="HG44" s="271"/>
      <c r="HH44" s="271"/>
      <c r="HI44" s="271"/>
      <c r="HJ44" s="271"/>
      <c r="HK44" s="271"/>
      <c r="HL44" s="271"/>
      <c r="HM44" s="271"/>
      <c r="HN44" s="271"/>
      <c r="HO44" s="271"/>
      <c r="HP44" s="271"/>
      <c r="HQ44" s="271"/>
      <c r="HR44" s="271"/>
      <c r="HS44" s="271"/>
      <c r="HT44" s="271"/>
      <c r="HU44" s="271"/>
      <c r="HV44" s="271"/>
      <c r="HW44" s="271"/>
      <c r="HX44" s="271"/>
      <c r="HY44" s="271"/>
      <c r="HZ44" s="271"/>
      <c r="IA44" s="271"/>
      <c r="IB44" s="271"/>
      <c r="IC44" s="271"/>
      <c r="ID44" s="271"/>
      <c r="IE44" s="271"/>
      <c r="IF44" s="271"/>
      <c r="IG44" s="271"/>
      <c r="IH44" s="271"/>
      <c r="II44" s="271"/>
      <c r="IJ44" s="271"/>
      <c r="IK44" s="271"/>
      <c r="IL44" s="271"/>
      <c r="IM44" s="271"/>
      <c r="IN44" s="271"/>
      <c r="IO44" s="271"/>
      <c r="IP44" s="271"/>
    </row>
    <row r="45" spans="1:250" s="213" customFormat="1" ht="15.5">
      <c r="A45" s="223"/>
      <c r="B45" s="324"/>
      <c r="C45" s="236" t="s">
        <v>75</v>
      </c>
      <c r="D45" s="171"/>
      <c r="E45" s="171"/>
      <c r="F45" s="219"/>
      <c r="G45" s="313"/>
      <c r="H45" s="314"/>
      <c r="I45" s="250"/>
      <c r="J45" s="258"/>
      <c r="K45" s="258"/>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1"/>
      <c r="AL45" s="271"/>
      <c r="AM45" s="271"/>
      <c r="AN45" s="271"/>
      <c r="AO45" s="271"/>
      <c r="AP45" s="271"/>
      <c r="AQ45" s="271"/>
      <c r="AR45" s="271"/>
      <c r="AS45" s="271"/>
      <c r="AT45" s="271"/>
      <c r="AU45" s="271"/>
      <c r="AV45" s="271"/>
      <c r="AW45" s="271"/>
      <c r="AX45" s="271"/>
      <c r="AY45" s="271"/>
      <c r="AZ45" s="271"/>
      <c r="BA45" s="271"/>
      <c r="BB45" s="271"/>
      <c r="BC45" s="271"/>
      <c r="BD45" s="271"/>
      <c r="BE45" s="271"/>
      <c r="BF45" s="271"/>
      <c r="BG45" s="271"/>
      <c r="BH45" s="271"/>
      <c r="BI45" s="271"/>
      <c r="BJ45" s="271"/>
      <c r="BK45" s="271"/>
      <c r="BL45" s="271"/>
      <c r="BM45" s="271"/>
      <c r="BN45" s="271"/>
      <c r="BO45" s="271"/>
      <c r="BP45" s="271"/>
      <c r="BQ45" s="271"/>
      <c r="BR45" s="271"/>
      <c r="BS45" s="271"/>
      <c r="BT45" s="271"/>
      <c r="BU45" s="271"/>
      <c r="BV45" s="271"/>
      <c r="BW45" s="271"/>
      <c r="BX45" s="271"/>
      <c r="BY45" s="271"/>
      <c r="BZ45" s="271"/>
      <c r="CA45" s="271"/>
      <c r="CB45" s="271"/>
      <c r="CC45" s="271"/>
      <c r="CD45" s="271"/>
      <c r="CE45" s="271"/>
      <c r="CF45" s="271"/>
      <c r="CG45" s="271"/>
      <c r="CH45" s="271"/>
      <c r="CI45" s="271"/>
      <c r="CJ45" s="271"/>
      <c r="CK45" s="271"/>
      <c r="CL45" s="271"/>
      <c r="CM45" s="271"/>
      <c r="CN45" s="271"/>
      <c r="CO45" s="271"/>
      <c r="CP45" s="271"/>
      <c r="CQ45" s="271"/>
      <c r="CR45" s="271"/>
      <c r="CS45" s="271"/>
      <c r="CT45" s="271"/>
      <c r="CU45" s="271"/>
      <c r="CV45" s="271"/>
      <c r="CW45" s="271"/>
      <c r="CX45" s="271"/>
      <c r="CY45" s="271"/>
      <c r="CZ45" s="271"/>
      <c r="DA45" s="271"/>
      <c r="DB45" s="271"/>
      <c r="DC45" s="271"/>
      <c r="DD45" s="271"/>
      <c r="DE45" s="271"/>
      <c r="DF45" s="271"/>
      <c r="DG45" s="271"/>
      <c r="DH45" s="271"/>
      <c r="DI45" s="271"/>
      <c r="DJ45" s="271"/>
      <c r="DK45" s="271"/>
      <c r="DL45" s="271"/>
      <c r="DM45" s="271"/>
      <c r="DN45" s="271"/>
      <c r="DO45" s="271"/>
      <c r="DP45" s="271"/>
      <c r="DQ45" s="271"/>
      <c r="DR45" s="271"/>
      <c r="DS45" s="271"/>
      <c r="DT45" s="271"/>
      <c r="DU45" s="271"/>
      <c r="DV45" s="271"/>
      <c r="DW45" s="271"/>
      <c r="DX45" s="271"/>
      <c r="DY45" s="271"/>
      <c r="DZ45" s="271"/>
      <c r="EA45" s="271"/>
      <c r="EB45" s="271"/>
      <c r="EC45" s="271"/>
      <c r="ED45" s="271"/>
      <c r="EE45" s="271"/>
      <c r="EF45" s="271"/>
      <c r="EG45" s="271"/>
      <c r="EH45" s="271"/>
      <c r="EI45" s="271"/>
      <c r="EJ45" s="271"/>
      <c r="EK45" s="271"/>
      <c r="EL45" s="271"/>
      <c r="EM45" s="271"/>
      <c r="EN45" s="271"/>
      <c r="EO45" s="271"/>
      <c r="EP45" s="271"/>
      <c r="EQ45" s="271"/>
      <c r="ER45" s="271"/>
      <c r="ES45" s="271"/>
      <c r="ET45" s="271"/>
      <c r="EU45" s="271"/>
      <c r="EV45" s="271"/>
      <c r="EW45" s="271"/>
      <c r="EX45" s="271"/>
      <c r="EY45" s="271"/>
      <c r="EZ45" s="271"/>
      <c r="FA45" s="271"/>
      <c r="FB45" s="271"/>
      <c r="FC45" s="271"/>
      <c r="FD45" s="271"/>
      <c r="FE45" s="271"/>
      <c r="FF45" s="271"/>
      <c r="FG45" s="271"/>
      <c r="FH45" s="271"/>
      <c r="FI45" s="271"/>
      <c r="FJ45" s="271"/>
      <c r="FK45" s="271"/>
      <c r="FL45" s="271"/>
      <c r="FM45" s="271"/>
      <c r="FN45" s="271"/>
      <c r="FO45" s="271"/>
      <c r="FP45" s="271"/>
      <c r="FQ45" s="271"/>
      <c r="FR45" s="271"/>
      <c r="FS45" s="271"/>
      <c r="FT45" s="271"/>
      <c r="FU45" s="271"/>
      <c r="FV45" s="271"/>
      <c r="FW45" s="271"/>
      <c r="FX45" s="271"/>
      <c r="FY45" s="271"/>
      <c r="FZ45" s="271"/>
      <c r="GA45" s="271"/>
      <c r="GB45" s="271"/>
      <c r="GC45" s="271"/>
      <c r="GD45" s="271"/>
      <c r="GE45" s="271"/>
      <c r="GF45" s="271"/>
      <c r="GG45" s="271"/>
      <c r="GH45" s="271"/>
      <c r="GI45" s="271"/>
      <c r="GJ45" s="271"/>
      <c r="GK45" s="271"/>
      <c r="GL45" s="271"/>
      <c r="GM45" s="271"/>
      <c r="GN45" s="271"/>
      <c r="GO45" s="271"/>
      <c r="GP45" s="271"/>
      <c r="GQ45" s="271"/>
      <c r="GR45" s="271"/>
      <c r="GS45" s="271"/>
      <c r="GT45" s="271"/>
      <c r="GU45" s="271"/>
      <c r="GV45" s="271"/>
      <c r="GW45" s="271"/>
      <c r="GX45" s="271"/>
      <c r="GY45" s="271"/>
      <c r="GZ45" s="271"/>
      <c r="HA45" s="271"/>
      <c r="HB45" s="271"/>
      <c r="HC45" s="271"/>
      <c r="HD45" s="271"/>
      <c r="HE45" s="271"/>
      <c r="HF45" s="271"/>
      <c r="HG45" s="271"/>
      <c r="HH45" s="271"/>
      <c r="HI45" s="271"/>
      <c r="HJ45" s="271"/>
      <c r="HK45" s="271"/>
      <c r="HL45" s="271"/>
      <c r="HM45" s="271"/>
      <c r="HN45" s="271"/>
      <c r="HO45" s="271"/>
      <c r="HP45" s="271"/>
      <c r="HQ45" s="271"/>
      <c r="HR45" s="271"/>
      <c r="HS45" s="271"/>
      <c r="HT45" s="271"/>
      <c r="HU45" s="271"/>
      <c r="HV45" s="271"/>
      <c r="HW45" s="271"/>
      <c r="HX45" s="271"/>
      <c r="HY45" s="271"/>
      <c r="HZ45" s="271"/>
      <c r="IA45" s="271"/>
      <c r="IB45" s="271"/>
      <c r="IC45" s="271"/>
      <c r="ID45" s="271"/>
      <c r="IE45" s="271"/>
      <c r="IF45" s="271"/>
      <c r="IG45" s="271"/>
      <c r="IH45" s="271"/>
      <c r="II45" s="271"/>
      <c r="IJ45" s="271"/>
      <c r="IK45" s="271"/>
      <c r="IL45" s="271"/>
      <c r="IM45" s="271"/>
      <c r="IN45" s="271"/>
      <c r="IO45" s="271"/>
      <c r="IP45" s="271"/>
    </row>
    <row r="46" spans="1:250" s="213" customFormat="1">
      <c r="A46" s="223"/>
      <c r="B46" s="171"/>
      <c r="C46" s="171"/>
      <c r="D46" s="171"/>
      <c r="E46" s="171"/>
      <c r="F46" s="219"/>
      <c r="G46" s="219"/>
      <c r="H46" s="171"/>
      <c r="I46" s="143"/>
      <c r="J46" s="258"/>
      <c r="K46" s="258"/>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1"/>
      <c r="AL46" s="271"/>
      <c r="AM46" s="271"/>
      <c r="AN46" s="271"/>
      <c r="AO46" s="271"/>
      <c r="AP46" s="271"/>
      <c r="AQ46" s="271"/>
      <c r="AR46" s="271"/>
      <c r="AS46" s="271"/>
      <c r="AT46" s="271"/>
      <c r="AU46" s="271"/>
      <c r="AV46" s="271"/>
      <c r="AW46" s="271"/>
      <c r="AX46" s="271"/>
      <c r="AY46" s="271"/>
      <c r="AZ46" s="271"/>
      <c r="BA46" s="271"/>
      <c r="BB46" s="271"/>
      <c r="BC46" s="271"/>
      <c r="BD46" s="271"/>
      <c r="BE46" s="271"/>
      <c r="BF46" s="271"/>
      <c r="BG46" s="271"/>
      <c r="BH46" s="271"/>
      <c r="BI46" s="271"/>
      <c r="BJ46" s="271"/>
      <c r="BK46" s="271"/>
      <c r="BL46" s="271"/>
      <c r="BM46" s="271"/>
      <c r="BN46" s="271"/>
      <c r="BO46" s="271"/>
      <c r="BP46" s="271"/>
      <c r="BQ46" s="271"/>
      <c r="BR46" s="271"/>
      <c r="BS46" s="271"/>
      <c r="BT46" s="271"/>
      <c r="BU46" s="271"/>
      <c r="BV46" s="271"/>
      <c r="BW46" s="271"/>
      <c r="BX46" s="271"/>
      <c r="BY46" s="271"/>
      <c r="BZ46" s="271"/>
      <c r="CA46" s="271"/>
      <c r="CB46" s="271"/>
      <c r="CC46" s="271"/>
      <c r="CD46" s="271"/>
      <c r="CE46" s="271"/>
      <c r="CF46" s="271"/>
      <c r="CG46" s="271"/>
      <c r="CH46" s="271"/>
      <c r="CI46" s="271"/>
      <c r="CJ46" s="271"/>
      <c r="CK46" s="271"/>
      <c r="CL46" s="271"/>
      <c r="CM46" s="271"/>
      <c r="CN46" s="271"/>
      <c r="CO46" s="271"/>
      <c r="CP46" s="271"/>
      <c r="CQ46" s="271"/>
      <c r="CR46" s="271"/>
      <c r="CS46" s="271"/>
      <c r="CT46" s="271"/>
      <c r="CU46" s="271"/>
      <c r="CV46" s="271"/>
      <c r="CW46" s="271"/>
      <c r="CX46" s="271"/>
      <c r="CY46" s="271"/>
      <c r="CZ46" s="271"/>
      <c r="DA46" s="271"/>
      <c r="DB46" s="271"/>
      <c r="DC46" s="271"/>
      <c r="DD46" s="271"/>
      <c r="DE46" s="271"/>
      <c r="DF46" s="271"/>
      <c r="DG46" s="271"/>
      <c r="DH46" s="271"/>
      <c r="DI46" s="271"/>
      <c r="DJ46" s="271"/>
      <c r="DK46" s="271"/>
      <c r="DL46" s="271"/>
      <c r="DM46" s="271"/>
      <c r="DN46" s="271"/>
      <c r="DO46" s="271"/>
      <c r="DP46" s="271"/>
      <c r="DQ46" s="271"/>
      <c r="DR46" s="271"/>
      <c r="DS46" s="271"/>
      <c r="DT46" s="271"/>
      <c r="DU46" s="271"/>
      <c r="DV46" s="271"/>
      <c r="DW46" s="271"/>
      <c r="DX46" s="271"/>
      <c r="DY46" s="271"/>
      <c r="DZ46" s="271"/>
      <c r="EA46" s="271"/>
      <c r="EB46" s="271"/>
      <c r="EC46" s="271"/>
      <c r="ED46" s="271"/>
      <c r="EE46" s="271"/>
      <c r="EF46" s="271"/>
      <c r="EG46" s="271"/>
      <c r="EH46" s="271"/>
      <c r="EI46" s="271"/>
      <c r="EJ46" s="271"/>
      <c r="EK46" s="271"/>
      <c r="EL46" s="271"/>
      <c r="EM46" s="271"/>
      <c r="EN46" s="271"/>
      <c r="EO46" s="271"/>
      <c r="EP46" s="271"/>
      <c r="EQ46" s="271"/>
      <c r="ER46" s="271"/>
      <c r="ES46" s="271"/>
      <c r="ET46" s="271"/>
      <c r="EU46" s="271"/>
      <c r="EV46" s="271"/>
      <c r="EW46" s="271"/>
      <c r="EX46" s="271"/>
      <c r="EY46" s="271"/>
      <c r="EZ46" s="271"/>
      <c r="FA46" s="271"/>
      <c r="FB46" s="271"/>
      <c r="FC46" s="271"/>
      <c r="FD46" s="271"/>
      <c r="FE46" s="271"/>
      <c r="FF46" s="271"/>
      <c r="FG46" s="271"/>
      <c r="FH46" s="271"/>
      <c r="FI46" s="271"/>
      <c r="FJ46" s="271"/>
      <c r="FK46" s="271"/>
      <c r="FL46" s="271"/>
      <c r="FM46" s="271"/>
      <c r="FN46" s="271"/>
      <c r="FO46" s="271"/>
      <c r="FP46" s="271"/>
      <c r="FQ46" s="271"/>
      <c r="FR46" s="271"/>
      <c r="FS46" s="271"/>
      <c r="FT46" s="271"/>
      <c r="FU46" s="271"/>
      <c r="FV46" s="271"/>
      <c r="FW46" s="271"/>
      <c r="FX46" s="271"/>
      <c r="FY46" s="271"/>
      <c r="FZ46" s="271"/>
      <c r="GA46" s="271"/>
      <c r="GB46" s="271"/>
      <c r="GC46" s="271"/>
      <c r="GD46" s="271"/>
      <c r="GE46" s="271"/>
      <c r="GF46" s="271"/>
      <c r="GG46" s="271"/>
      <c r="GH46" s="271"/>
      <c r="GI46" s="271"/>
      <c r="GJ46" s="271"/>
      <c r="GK46" s="271"/>
      <c r="GL46" s="271"/>
      <c r="GM46" s="271"/>
      <c r="GN46" s="271"/>
      <c r="GO46" s="271"/>
      <c r="GP46" s="271"/>
      <c r="GQ46" s="271"/>
      <c r="GR46" s="271"/>
      <c r="GS46" s="271"/>
      <c r="GT46" s="271"/>
      <c r="GU46" s="271"/>
      <c r="GV46" s="271"/>
      <c r="GW46" s="271"/>
      <c r="GX46" s="271"/>
      <c r="GY46" s="271"/>
      <c r="GZ46" s="271"/>
      <c r="HA46" s="271"/>
      <c r="HB46" s="271"/>
      <c r="HC46" s="271"/>
      <c r="HD46" s="271"/>
      <c r="HE46" s="271"/>
      <c r="HF46" s="271"/>
      <c r="HG46" s="271"/>
      <c r="HH46" s="271"/>
      <c r="HI46" s="271"/>
      <c r="HJ46" s="271"/>
      <c r="HK46" s="271"/>
      <c r="HL46" s="271"/>
      <c r="HM46" s="271"/>
      <c r="HN46" s="271"/>
      <c r="HO46" s="271"/>
      <c r="HP46" s="271"/>
      <c r="HQ46" s="271"/>
      <c r="HR46" s="271"/>
      <c r="HS46" s="271"/>
      <c r="HT46" s="271"/>
      <c r="HU46" s="271"/>
      <c r="HV46" s="271"/>
      <c r="HW46" s="271"/>
      <c r="HX46" s="271"/>
      <c r="HY46" s="271"/>
      <c r="HZ46" s="271"/>
      <c r="IA46" s="271"/>
      <c r="IB46" s="271"/>
      <c r="IC46" s="271"/>
      <c r="ID46" s="271"/>
      <c r="IE46" s="271"/>
      <c r="IF46" s="271"/>
      <c r="IG46" s="271"/>
      <c r="IH46" s="271"/>
      <c r="II46" s="271"/>
      <c r="IJ46" s="271"/>
      <c r="IK46" s="271"/>
      <c r="IL46" s="271"/>
      <c r="IM46" s="271"/>
      <c r="IN46" s="271"/>
      <c r="IO46" s="271"/>
      <c r="IP46" s="271"/>
    </row>
    <row r="47" spans="1:250" s="213" customFormat="1" ht="80.400000000000006" customHeight="1">
      <c r="A47" s="223"/>
      <c r="B47" s="171"/>
      <c r="C47" s="245" t="s">
        <v>76</v>
      </c>
      <c r="D47" s="171"/>
      <c r="E47" s="171"/>
      <c r="F47" s="219"/>
      <c r="G47" s="219"/>
      <c r="H47" s="171"/>
      <c r="I47" s="143"/>
      <c r="J47" s="258"/>
      <c r="K47" s="258"/>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71"/>
      <c r="AL47" s="271"/>
      <c r="AM47" s="271"/>
      <c r="AN47" s="271"/>
      <c r="AO47" s="271"/>
      <c r="AP47" s="271"/>
      <c r="AQ47" s="271"/>
      <c r="AR47" s="271"/>
      <c r="AS47" s="271"/>
      <c r="AT47" s="271"/>
      <c r="AU47" s="271"/>
      <c r="AV47" s="271"/>
      <c r="AW47" s="271"/>
      <c r="AX47" s="271"/>
      <c r="AY47" s="271"/>
      <c r="AZ47" s="271"/>
      <c r="BA47" s="271"/>
      <c r="BB47" s="271"/>
      <c r="BC47" s="271"/>
      <c r="BD47" s="271"/>
      <c r="BE47" s="271"/>
      <c r="BF47" s="271"/>
      <c r="BG47" s="271"/>
      <c r="BH47" s="271"/>
      <c r="BI47" s="271"/>
      <c r="BJ47" s="271"/>
      <c r="BK47" s="271"/>
      <c r="BL47" s="271"/>
      <c r="BM47" s="271"/>
      <c r="BN47" s="271"/>
      <c r="BO47" s="271"/>
      <c r="BP47" s="271"/>
      <c r="BQ47" s="271"/>
      <c r="BR47" s="271"/>
      <c r="BS47" s="271"/>
      <c r="BT47" s="271"/>
      <c r="BU47" s="271"/>
      <c r="BV47" s="271"/>
      <c r="BW47" s="271"/>
      <c r="BX47" s="271"/>
      <c r="BY47" s="271"/>
      <c r="BZ47" s="271"/>
      <c r="CA47" s="271"/>
      <c r="CB47" s="271"/>
      <c r="CC47" s="271"/>
      <c r="CD47" s="271"/>
      <c r="CE47" s="271"/>
      <c r="CF47" s="271"/>
      <c r="CG47" s="271"/>
      <c r="CH47" s="271"/>
      <c r="CI47" s="271"/>
      <c r="CJ47" s="271"/>
      <c r="CK47" s="271"/>
      <c r="CL47" s="271"/>
      <c r="CM47" s="271"/>
      <c r="CN47" s="271"/>
      <c r="CO47" s="271"/>
      <c r="CP47" s="271"/>
      <c r="CQ47" s="271"/>
      <c r="CR47" s="271"/>
      <c r="CS47" s="271"/>
      <c r="CT47" s="271"/>
      <c r="CU47" s="271"/>
      <c r="CV47" s="271"/>
      <c r="CW47" s="271"/>
      <c r="CX47" s="271"/>
      <c r="CY47" s="271"/>
      <c r="CZ47" s="271"/>
      <c r="DA47" s="271"/>
      <c r="DB47" s="271"/>
      <c r="DC47" s="271"/>
      <c r="DD47" s="271"/>
      <c r="DE47" s="271"/>
      <c r="DF47" s="271"/>
      <c r="DG47" s="271"/>
      <c r="DH47" s="271"/>
      <c r="DI47" s="271"/>
      <c r="DJ47" s="271"/>
      <c r="DK47" s="271"/>
      <c r="DL47" s="271"/>
      <c r="DM47" s="271"/>
      <c r="DN47" s="271"/>
      <c r="DO47" s="271"/>
      <c r="DP47" s="271"/>
      <c r="DQ47" s="271"/>
      <c r="DR47" s="271"/>
      <c r="DS47" s="271"/>
      <c r="DT47" s="271"/>
      <c r="DU47" s="271"/>
      <c r="DV47" s="271"/>
      <c r="DW47" s="271"/>
      <c r="DX47" s="271"/>
      <c r="DY47" s="271"/>
      <c r="DZ47" s="271"/>
      <c r="EA47" s="271"/>
      <c r="EB47" s="271"/>
      <c r="EC47" s="271"/>
      <c r="ED47" s="271"/>
      <c r="EE47" s="271"/>
      <c r="EF47" s="271"/>
      <c r="EG47" s="271"/>
      <c r="EH47" s="271"/>
      <c r="EI47" s="271"/>
      <c r="EJ47" s="271"/>
      <c r="EK47" s="271"/>
      <c r="EL47" s="271"/>
      <c r="EM47" s="271"/>
      <c r="EN47" s="271"/>
      <c r="EO47" s="271"/>
      <c r="EP47" s="271"/>
      <c r="EQ47" s="271"/>
      <c r="ER47" s="271"/>
      <c r="ES47" s="271"/>
      <c r="ET47" s="271"/>
      <c r="EU47" s="271"/>
      <c r="EV47" s="271"/>
      <c r="EW47" s="271"/>
      <c r="EX47" s="271"/>
      <c r="EY47" s="271"/>
      <c r="EZ47" s="271"/>
      <c r="FA47" s="271"/>
      <c r="FB47" s="271"/>
      <c r="FC47" s="271"/>
      <c r="FD47" s="271"/>
      <c r="FE47" s="271"/>
      <c r="FF47" s="271"/>
      <c r="FG47" s="271"/>
      <c r="FH47" s="271"/>
      <c r="FI47" s="271"/>
      <c r="FJ47" s="271"/>
      <c r="FK47" s="271"/>
      <c r="FL47" s="271"/>
      <c r="FM47" s="271"/>
      <c r="FN47" s="271"/>
      <c r="FO47" s="271"/>
      <c r="FP47" s="271"/>
      <c r="FQ47" s="271"/>
      <c r="FR47" s="271"/>
      <c r="FS47" s="271"/>
      <c r="FT47" s="271"/>
      <c r="FU47" s="271"/>
      <c r="FV47" s="271"/>
      <c r="FW47" s="271"/>
      <c r="FX47" s="271"/>
      <c r="FY47" s="271"/>
      <c r="FZ47" s="271"/>
      <c r="GA47" s="271"/>
      <c r="GB47" s="271"/>
      <c r="GC47" s="271"/>
      <c r="GD47" s="271"/>
      <c r="GE47" s="271"/>
      <c r="GF47" s="271"/>
      <c r="GG47" s="271"/>
      <c r="GH47" s="271"/>
      <c r="GI47" s="271"/>
      <c r="GJ47" s="271"/>
      <c r="GK47" s="271"/>
      <c r="GL47" s="271"/>
      <c r="GM47" s="271"/>
      <c r="GN47" s="271"/>
      <c r="GO47" s="271"/>
      <c r="GP47" s="271"/>
      <c r="GQ47" s="271"/>
      <c r="GR47" s="271"/>
      <c r="GS47" s="271"/>
      <c r="GT47" s="271"/>
      <c r="GU47" s="271"/>
      <c r="GV47" s="271"/>
      <c r="GW47" s="271"/>
      <c r="GX47" s="271"/>
      <c r="GY47" s="271"/>
      <c r="GZ47" s="271"/>
      <c r="HA47" s="271"/>
      <c r="HB47" s="271"/>
      <c r="HC47" s="271"/>
      <c r="HD47" s="271"/>
      <c r="HE47" s="271"/>
      <c r="HF47" s="271"/>
      <c r="HG47" s="271"/>
      <c r="HH47" s="271"/>
      <c r="HI47" s="271"/>
      <c r="HJ47" s="271"/>
      <c r="HK47" s="271"/>
      <c r="HL47" s="271"/>
      <c r="HM47" s="271"/>
      <c r="HN47" s="271"/>
      <c r="HO47" s="271"/>
      <c r="HP47" s="271"/>
      <c r="HQ47" s="271"/>
      <c r="HR47" s="271"/>
      <c r="HS47" s="271"/>
      <c r="HT47" s="271"/>
      <c r="HU47" s="271"/>
      <c r="HV47" s="271"/>
      <c r="HW47" s="271"/>
      <c r="HX47" s="271"/>
      <c r="HY47" s="271"/>
      <c r="HZ47" s="271"/>
      <c r="IA47" s="271"/>
      <c r="IB47" s="271"/>
      <c r="IC47" s="271"/>
      <c r="ID47" s="271"/>
      <c r="IE47" s="271"/>
      <c r="IF47" s="271"/>
      <c r="IG47" s="271"/>
      <c r="IH47" s="271"/>
      <c r="II47" s="271"/>
      <c r="IJ47" s="271"/>
      <c r="IK47" s="271"/>
      <c r="IL47" s="271"/>
      <c r="IM47" s="271"/>
      <c r="IN47" s="271"/>
      <c r="IO47" s="271"/>
      <c r="IP47" s="271"/>
    </row>
    <row r="48" spans="1:250" s="213" customFormat="1">
      <c r="A48" s="223"/>
      <c r="B48" s="171"/>
      <c r="C48" s="171" t="s">
        <v>77</v>
      </c>
      <c r="D48" s="171"/>
      <c r="E48" s="171"/>
      <c r="F48" s="219"/>
      <c r="G48" s="219"/>
      <c r="H48" s="171"/>
      <c r="I48" s="143"/>
      <c r="J48" s="258"/>
      <c r="K48" s="258"/>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c r="AN48" s="271"/>
      <c r="AO48" s="271"/>
      <c r="AP48" s="271"/>
      <c r="AQ48" s="271"/>
      <c r="AR48" s="271"/>
      <c r="AS48" s="271"/>
      <c r="AT48" s="271"/>
      <c r="AU48" s="271"/>
      <c r="AV48" s="271"/>
      <c r="AW48" s="271"/>
      <c r="AX48" s="271"/>
      <c r="AY48" s="271"/>
      <c r="AZ48" s="271"/>
      <c r="BA48" s="271"/>
      <c r="BB48" s="271"/>
      <c r="BC48" s="271"/>
      <c r="BD48" s="271"/>
      <c r="BE48" s="271"/>
      <c r="BF48" s="271"/>
      <c r="BG48" s="271"/>
      <c r="BH48" s="271"/>
      <c r="BI48" s="271"/>
      <c r="BJ48" s="271"/>
      <c r="BK48" s="271"/>
      <c r="BL48" s="271"/>
      <c r="BM48" s="271"/>
      <c r="BN48" s="271"/>
      <c r="BO48" s="271"/>
      <c r="BP48" s="271"/>
      <c r="BQ48" s="271"/>
      <c r="BR48" s="271"/>
      <c r="BS48" s="271"/>
      <c r="BT48" s="271"/>
      <c r="BU48" s="271"/>
      <c r="BV48" s="271"/>
      <c r="BW48" s="271"/>
      <c r="BX48" s="271"/>
      <c r="BY48" s="271"/>
      <c r="BZ48" s="271"/>
      <c r="CA48" s="271"/>
      <c r="CB48" s="271"/>
      <c r="CC48" s="271"/>
      <c r="CD48" s="271"/>
      <c r="CE48" s="271"/>
      <c r="CF48" s="271"/>
      <c r="CG48" s="271"/>
      <c r="CH48" s="271"/>
      <c r="CI48" s="271"/>
      <c r="CJ48" s="271"/>
      <c r="CK48" s="271"/>
      <c r="CL48" s="271"/>
      <c r="CM48" s="271"/>
      <c r="CN48" s="271"/>
      <c r="CO48" s="271"/>
      <c r="CP48" s="271"/>
      <c r="CQ48" s="271"/>
      <c r="CR48" s="271"/>
      <c r="CS48" s="271"/>
      <c r="CT48" s="271"/>
      <c r="CU48" s="271"/>
      <c r="CV48" s="271"/>
      <c r="CW48" s="271"/>
      <c r="CX48" s="271"/>
      <c r="CY48" s="271"/>
      <c r="CZ48" s="271"/>
      <c r="DA48" s="271"/>
      <c r="DB48" s="271"/>
      <c r="DC48" s="271"/>
      <c r="DD48" s="271"/>
      <c r="DE48" s="271"/>
      <c r="DF48" s="271"/>
      <c r="DG48" s="271"/>
      <c r="DH48" s="271"/>
      <c r="DI48" s="271"/>
      <c r="DJ48" s="271"/>
      <c r="DK48" s="271"/>
      <c r="DL48" s="271"/>
      <c r="DM48" s="271"/>
      <c r="DN48" s="271"/>
      <c r="DO48" s="271"/>
      <c r="DP48" s="271"/>
      <c r="DQ48" s="271"/>
      <c r="DR48" s="271"/>
      <c r="DS48" s="271"/>
      <c r="DT48" s="271"/>
      <c r="DU48" s="271"/>
      <c r="DV48" s="271"/>
      <c r="DW48" s="271"/>
      <c r="DX48" s="271"/>
      <c r="DY48" s="271"/>
      <c r="DZ48" s="271"/>
      <c r="EA48" s="271"/>
      <c r="EB48" s="271"/>
      <c r="EC48" s="271"/>
      <c r="ED48" s="271"/>
      <c r="EE48" s="271"/>
      <c r="EF48" s="271"/>
      <c r="EG48" s="271"/>
      <c r="EH48" s="271"/>
      <c r="EI48" s="271"/>
      <c r="EJ48" s="271"/>
      <c r="EK48" s="271"/>
      <c r="EL48" s="271"/>
      <c r="EM48" s="271"/>
      <c r="EN48" s="271"/>
      <c r="EO48" s="271"/>
      <c r="EP48" s="271"/>
      <c r="EQ48" s="271"/>
      <c r="ER48" s="271"/>
      <c r="ES48" s="271"/>
      <c r="ET48" s="271"/>
      <c r="EU48" s="271"/>
      <c r="EV48" s="271"/>
      <c r="EW48" s="271"/>
      <c r="EX48" s="271"/>
      <c r="EY48" s="271"/>
      <c r="EZ48" s="271"/>
      <c r="FA48" s="271"/>
      <c r="FB48" s="271"/>
      <c r="FC48" s="271"/>
      <c r="FD48" s="271"/>
      <c r="FE48" s="271"/>
      <c r="FF48" s="271"/>
      <c r="FG48" s="271"/>
      <c r="FH48" s="271"/>
      <c r="FI48" s="271"/>
      <c r="FJ48" s="271"/>
      <c r="FK48" s="271"/>
      <c r="FL48" s="271"/>
      <c r="FM48" s="271"/>
      <c r="FN48" s="271"/>
      <c r="FO48" s="271"/>
      <c r="FP48" s="271"/>
      <c r="FQ48" s="271"/>
      <c r="FR48" s="271"/>
      <c r="FS48" s="271"/>
      <c r="FT48" s="271"/>
      <c r="FU48" s="271"/>
      <c r="FV48" s="271"/>
      <c r="FW48" s="271"/>
      <c r="FX48" s="271"/>
      <c r="FY48" s="271"/>
      <c r="FZ48" s="271"/>
      <c r="GA48" s="271"/>
      <c r="GB48" s="271"/>
      <c r="GC48" s="271"/>
      <c r="GD48" s="271"/>
      <c r="GE48" s="271"/>
      <c r="GF48" s="271"/>
      <c r="GG48" s="271"/>
      <c r="GH48" s="271"/>
      <c r="GI48" s="271"/>
      <c r="GJ48" s="271"/>
      <c r="GK48" s="271"/>
      <c r="GL48" s="271"/>
      <c r="GM48" s="271"/>
      <c r="GN48" s="271"/>
      <c r="GO48" s="271"/>
      <c r="GP48" s="271"/>
      <c r="GQ48" s="271"/>
      <c r="GR48" s="271"/>
      <c r="GS48" s="271"/>
      <c r="GT48" s="271"/>
      <c r="GU48" s="271"/>
      <c r="GV48" s="271"/>
      <c r="GW48" s="271"/>
      <c r="GX48" s="271"/>
      <c r="GY48" s="271"/>
      <c r="GZ48" s="271"/>
      <c r="HA48" s="271"/>
      <c r="HB48" s="271"/>
      <c r="HC48" s="271"/>
      <c r="HD48" s="271"/>
      <c r="HE48" s="271"/>
      <c r="HF48" s="271"/>
      <c r="HG48" s="271"/>
      <c r="HH48" s="271"/>
      <c r="HI48" s="271"/>
      <c r="HJ48" s="271"/>
      <c r="HK48" s="271"/>
      <c r="HL48" s="271"/>
      <c r="HM48" s="271"/>
      <c r="HN48" s="271"/>
      <c r="HO48" s="271"/>
      <c r="HP48" s="271"/>
      <c r="HQ48" s="271"/>
      <c r="HR48" s="271"/>
      <c r="HS48" s="271"/>
      <c r="HT48" s="271"/>
      <c r="HU48" s="271"/>
      <c r="HV48" s="271"/>
      <c r="HW48" s="271"/>
      <c r="HX48" s="271"/>
      <c r="HY48" s="271"/>
      <c r="HZ48" s="271"/>
      <c r="IA48" s="271"/>
      <c r="IB48" s="271"/>
      <c r="IC48" s="271"/>
      <c r="ID48" s="271"/>
      <c r="IE48" s="271"/>
      <c r="IF48" s="271"/>
      <c r="IG48" s="271"/>
      <c r="IH48" s="271"/>
      <c r="II48" s="271"/>
      <c r="IJ48" s="271"/>
      <c r="IK48" s="271"/>
      <c r="IL48" s="271"/>
      <c r="IM48" s="271"/>
      <c r="IN48" s="271"/>
      <c r="IO48" s="271"/>
      <c r="IP48" s="271"/>
    </row>
    <row r="49" spans="1:250" s="213" customFormat="1">
      <c r="A49" s="223"/>
      <c r="B49" s="171"/>
      <c r="C49" s="246"/>
      <c r="D49" s="243" t="s">
        <v>73</v>
      </c>
      <c r="E49" s="242">
        <v>1</v>
      </c>
      <c r="F49" s="221"/>
      <c r="G49" s="221"/>
      <c r="H49" s="221"/>
      <c r="I49" s="272">
        <f>'MAIN SHED'!K131+'JOINTS SHED'!K138</f>
        <v>22907.527880000001</v>
      </c>
      <c r="J49" s="263"/>
      <c r="K49" s="258"/>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71"/>
      <c r="AL49" s="271"/>
      <c r="AM49" s="271"/>
      <c r="AN49" s="271"/>
      <c r="AO49" s="271"/>
      <c r="AP49" s="271"/>
      <c r="AQ49" s="271"/>
      <c r="AR49" s="271"/>
      <c r="AS49" s="271"/>
      <c r="AT49" s="271"/>
      <c r="AU49" s="271"/>
      <c r="AV49" s="271"/>
      <c r="AW49" s="271"/>
      <c r="AX49" s="271"/>
      <c r="AY49" s="271"/>
      <c r="AZ49" s="271"/>
      <c r="BA49" s="271"/>
      <c r="BB49" s="271"/>
      <c r="BC49" s="271"/>
      <c r="BD49" s="271"/>
      <c r="BE49" s="271"/>
      <c r="BF49" s="271"/>
      <c r="BG49" s="271"/>
      <c r="BH49" s="271"/>
      <c r="BI49" s="271"/>
      <c r="BJ49" s="271"/>
      <c r="BK49" s="271"/>
      <c r="BL49" s="271"/>
      <c r="BM49" s="271"/>
      <c r="BN49" s="271"/>
      <c r="BO49" s="271"/>
      <c r="BP49" s="271"/>
      <c r="BQ49" s="271"/>
      <c r="BR49" s="271"/>
      <c r="BS49" s="271"/>
      <c r="BT49" s="271"/>
      <c r="BU49" s="271"/>
      <c r="BV49" s="271"/>
      <c r="BW49" s="271"/>
      <c r="BX49" s="271"/>
      <c r="BY49" s="271"/>
      <c r="BZ49" s="271"/>
      <c r="CA49" s="271"/>
      <c r="CB49" s="271"/>
      <c r="CC49" s="271"/>
      <c r="CD49" s="271"/>
      <c r="CE49" s="271"/>
      <c r="CF49" s="271"/>
      <c r="CG49" s="271"/>
      <c r="CH49" s="271"/>
      <c r="CI49" s="271"/>
      <c r="CJ49" s="271"/>
      <c r="CK49" s="271"/>
      <c r="CL49" s="271"/>
      <c r="CM49" s="271"/>
      <c r="CN49" s="271"/>
      <c r="CO49" s="271"/>
      <c r="CP49" s="271"/>
      <c r="CQ49" s="271"/>
      <c r="CR49" s="271"/>
      <c r="CS49" s="271"/>
      <c r="CT49" s="271"/>
      <c r="CU49" s="271"/>
      <c r="CV49" s="271"/>
      <c r="CW49" s="271"/>
      <c r="CX49" s="271"/>
      <c r="CY49" s="271"/>
      <c r="CZ49" s="271"/>
      <c r="DA49" s="271"/>
      <c r="DB49" s="271"/>
      <c r="DC49" s="271"/>
      <c r="DD49" s="271"/>
      <c r="DE49" s="271"/>
      <c r="DF49" s="271"/>
      <c r="DG49" s="271"/>
      <c r="DH49" s="271"/>
      <c r="DI49" s="271"/>
      <c r="DJ49" s="271"/>
      <c r="DK49" s="271"/>
      <c r="DL49" s="271"/>
      <c r="DM49" s="271"/>
      <c r="DN49" s="271"/>
      <c r="DO49" s="271"/>
      <c r="DP49" s="271"/>
      <c r="DQ49" s="271"/>
      <c r="DR49" s="271"/>
      <c r="DS49" s="271"/>
      <c r="DT49" s="271"/>
      <c r="DU49" s="271"/>
      <c r="DV49" s="271"/>
      <c r="DW49" s="271"/>
      <c r="DX49" s="271"/>
      <c r="DY49" s="271"/>
      <c r="DZ49" s="271"/>
      <c r="EA49" s="271"/>
      <c r="EB49" s="271"/>
      <c r="EC49" s="271"/>
      <c r="ED49" s="271"/>
      <c r="EE49" s="271"/>
      <c r="EF49" s="271"/>
      <c r="EG49" s="271"/>
      <c r="EH49" s="271"/>
      <c r="EI49" s="271"/>
      <c r="EJ49" s="271"/>
      <c r="EK49" s="271"/>
      <c r="EL49" s="271"/>
      <c r="EM49" s="271"/>
      <c r="EN49" s="271"/>
      <c r="EO49" s="271"/>
      <c r="EP49" s="271"/>
      <c r="EQ49" s="271"/>
      <c r="ER49" s="271"/>
      <c r="ES49" s="271"/>
      <c r="ET49" s="271"/>
      <c r="EU49" s="271"/>
      <c r="EV49" s="271"/>
      <c r="EW49" s="271"/>
      <c r="EX49" s="271"/>
      <c r="EY49" s="271"/>
      <c r="EZ49" s="271"/>
      <c r="FA49" s="271"/>
      <c r="FB49" s="271"/>
      <c r="FC49" s="271"/>
      <c r="FD49" s="271"/>
      <c r="FE49" s="271"/>
      <c r="FF49" s="271"/>
      <c r="FG49" s="271"/>
      <c r="FH49" s="271"/>
      <c r="FI49" s="271"/>
      <c r="FJ49" s="271"/>
      <c r="FK49" s="271"/>
      <c r="FL49" s="271"/>
      <c r="FM49" s="271"/>
      <c r="FN49" s="271"/>
      <c r="FO49" s="271"/>
      <c r="FP49" s="271"/>
      <c r="FQ49" s="271"/>
      <c r="FR49" s="271"/>
      <c r="FS49" s="271"/>
      <c r="FT49" s="271"/>
      <c r="FU49" s="271"/>
      <c r="FV49" s="271"/>
      <c r="FW49" s="271"/>
      <c r="FX49" s="271"/>
      <c r="FY49" s="271"/>
      <c r="FZ49" s="271"/>
      <c r="GA49" s="271"/>
      <c r="GB49" s="271"/>
      <c r="GC49" s="271"/>
      <c r="GD49" s="271"/>
      <c r="GE49" s="271"/>
      <c r="GF49" s="271"/>
      <c r="GG49" s="271"/>
      <c r="GH49" s="271"/>
      <c r="GI49" s="271"/>
      <c r="GJ49" s="271"/>
      <c r="GK49" s="271"/>
      <c r="GL49" s="271"/>
      <c r="GM49" s="271"/>
      <c r="GN49" s="271"/>
      <c r="GO49" s="271"/>
      <c r="GP49" s="271"/>
      <c r="GQ49" s="271"/>
      <c r="GR49" s="271"/>
      <c r="GS49" s="271"/>
      <c r="GT49" s="271"/>
      <c r="GU49" s="271"/>
      <c r="GV49" s="271"/>
      <c r="GW49" s="271"/>
      <c r="GX49" s="271"/>
      <c r="GY49" s="271"/>
      <c r="GZ49" s="271"/>
      <c r="HA49" s="271"/>
      <c r="HB49" s="271"/>
      <c r="HC49" s="271"/>
      <c r="HD49" s="271"/>
      <c r="HE49" s="271"/>
      <c r="HF49" s="271"/>
      <c r="HG49" s="271"/>
      <c r="HH49" s="271"/>
      <c r="HI49" s="271"/>
      <c r="HJ49" s="271"/>
      <c r="HK49" s="271"/>
      <c r="HL49" s="271"/>
      <c r="HM49" s="271"/>
      <c r="HN49" s="271"/>
      <c r="HO49" s="271"/>
      <c r="HP49" s="271"/>
      <c r="HQ49" s="271"/>
      <c r="HR49" s="271"/>
      <c r="HS49" s="271"/>
      <c r="HT49" s="271"/>
      <c r="HU49" s="271"/>
      <c r="HV49" s="271"/>
      <c r="HW49" s="271"/>
      <c r="HX49" s="271"/>
      <c r="HY49" s="271"/>
      <c r="HZ49" s="271"/>
      <c r="IA49" s="271"/>
      <c r="IB49" s="271"/>
      <c r="IC49" s="271"/>
      <c r="ID49" s="271"/>
      <c r="IE49" s="271"/>
      <c r="IF49" s="271"/>
      <c r="IG49" s="271"/>
      <c r="IH49" s="271"/>
      <c r="II49" s="271"/>
      <c r="IJ49" s="271"/>
      <c r="IK49" s="271"/>
      <c r="IL49" s="271"/>
      <c r="IM49" s="271"/>
      <c r="IN49" s="271"/>
      <c r="IO49" s="271"/>
      <c r="IP49" s="271"/>
    </row>
    <row r="50" spans="1:250" s="213" customFormat="1" ht="15.5">
      <c r="A50" s="223"/>
      <c r="B50" s="171"/>
      <c r="C50" s="246"/>
      <c r="D50" s="171"/>
      <c r="E50" s="171"/>
      <c r="F50" s="219"/>
      <c r="G50" s="219"/>
      <c r="H50" s="171"/>
      <c r="I50" s="273"/>
      <c r="J50" s="257"/>
      <c r="K50" s="257"/>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71"/>
      <c r="AL50" s="271"/>
      <c r="AM50" s="271"/>
      <c r="AN50" s="271"/>
      <c r="AO50" s="271"/>
      <c r="AP50" s="271"/>
      <c r="AQ50" s="271"/>
      <c r="AR50" s="271"/>
      <c r="AS50" s="271"/>
      <c r="AT50" s="271"/>
      <c r="AU50" s="271"/>
      <c r="AV50" s="271"/>
      <c r="AW50" s="271"/>
      <c r="AX50" s="271"/>
      <c r="AY50" s="271"/>
      <c r="AZ50" s="271"/>
      <c r="BA50" s="271"/>
      <c r="BB50" s="271"/>
      <c r="BC50" s="271"/>
      <c r="BD50" s="271"/>
      <c r="BE50" s="271"/>
      <c r="BF50" s="271"/>
      <c r="BG50" s="271"/>
      <c r="BH50" s="271"/>
      <c r="BI50" s="271"/>
      <c r="BJ50" s="271"/>
      <c r="BK50" s="271"/>
      <c r="BL50" s="271"/>
      <c r="BM50" s="271"/>
      <c r="BN50" s="271"/>
      <c r="BO50" s="271"/>
      <c r="BP50" s="271"/>
      <c r="BQ50" s="271"/>
      <c r="BR50" s="271"/>
      <c r="BS50" s="271"/>
      <c r="BT50" s="271"/>
      <c r="BU50" s="271"/>
      <c r="BV50" s="271"/>
      <c r="BW50" s="271"/>
      <c r="BX50" s="271"/>
      <c r="BY50" s="271"/>
      <c r="BZ50" s="271"/>
      <c r="CA50" s="271"/>
      <c r="CB50" s="271"/>
      <c r="CC50" s="271"/>
      <c r="CD50" s="271"/>
      <c r="CE50" s="271"/>
      <c r="CF50" s="271"/>
      <c r="CG50" s="271"/>
      <c r="CH50" s="271"/>
      <c r="CI50" s="271"/>
      <c r="CJ50" s="271"/>
      <c r="CK50" s="271"/>
      <c r="CL50" s="271"/>
      <c r="CM50" s="271"/>
      <c r="CN50" s="271"/>
      <c r="CO50" s="271"/>
      <c r="CP50" s="271"/>
      <c r="CQ50" s="271"/>
      <c r="CR50" s="271"/>
      <c r="CS50" s="271"/>
      <c r="CT50" s="271"/>
      <c r="CU50" s="271"/>
      <c r="CV50" s="271"/>
      <c r="CW50" s="271"/>
      <c r="CX50" s="271"/>
      <c r="CY50" s="271"/>
      <c r="CZ50" s="271"/>
      <c r="DA50" s="271"/>
      <c r="DB50" s="271"/>
      <c r="DC50" s="271"/>
      <c r="DD50" s="271"/>
      <c r="DE50" s="271"/>
      <c r="DF50" s="271"/>
      <c r="DG50" s="271"/>
      <c r="DH50" s="271"/>
      <c r="DI50" s="271"/>
      <c r="DJ50" s="271"/>
      <c r="DK50" s="271"/>
      <c r="DL50" s="271"/>
      <c r="DM50" s="271"/>
      <c r="DN50" s="271"/>
      <c r="DO50" s="271"/>
      <c r="DP50" s="271"/>
      <c r="DQ50" s="271"/>
      <c r="DR50" s="271"/>
      <c r="DS50" s="271"/>
      <c r="DT50" s="271"/>
      <c r="DU50" s="271"/>
      <c r="DV50" s="271"/>
      <c r="DW50" s="271"/>
      <c r="DX50" s="271"/>
      <c r="DY50" s="271"/>
      <c r="DZ50" s="271"/>
      <c r="EA50" s="271"/>
      <c r="EB50" s="271"/>
      <c r="EC50" s="271"/>
      <c r="ED50" s="271"/>
      <c r="EE50" s="271"/>
      <c r="EF50" s="271"/>
      <c r="EG50" s="271"/>
      <c r="EH50" s="271"/>
      <c r="EI50" s="271"/>
      <c r="EJ50" s="271"/>
      <c r="EK50" s="271"/>
      <c r="EL50" s="271"/>
      <c r="EM50" s="271"/>
      <c r="EN50" s="271"/>
      <c r="EO50" s="271"/>
      <c r="EP50" s="271"/>
      <c r="EQ50" s="271"/>
      <c r="ER50" s="271"/>
      <c r="ES50" s="271"/>
      <c r="ET50" s="271"/>
      <c r="EU50" s="271"/>
      <c r="EV50" s="271"/>
      <c r="EW50" s="271"/>
      <c r="EX50" s="271"/>
      <c r="EY50" s="271"/>
      <c r="EZ50" s="271"/>
      <c r="FA50" s="271"/>
      <c r="FB50" s="271"/>
      <c r="FC50" s="271"/>
      <c r="FD50" s="271"/>
      <c r="FE50" s="271"/>
      <c r="FF50" s="271"/>
      <c r="FG50" s="271"/>
      <c r="FH50" s="271"/>
      <c r="FI50" s="271"/>
      <c r="FJ50" s="271"/>
      <c r="FK50" s="271"/>
      <c r="FL50" s="271"/>
      <c r="FM50" s="271"/>
      <c r="FN50" s="271"/>
      <c r="FO50" s="271"/>
      <c r="FP50" s="271"/>
      <c r="FQ50" s="271"/>
      <c r="FR50" s="271"/>
      <c r="FS50" s="271"/>
      <c r="FT50" s="271"/>
      <c r="FU50" s="271"/>
      <c r="FV50" s="271"/>
      <c r="FW50" s="271"/>
      <c r="FX50" s="271"/>
      <c r="FY50" s="271"/>
      <c r="FZ50" s="271"/>
      <c r="GA50" s="271"/>
      <c r="GB50" s="271"/>
      <c r="GC50" s="271"/>
      <c r="GD50" s="271"/>
      <c r="GE50" s="271"/>
      <c r="GF50" s="271"/>
      <c r="GG50" s="271"/>
      <c r="GH50" s="271"/>
      <c r="GI50" s="271"/>
      <c r="GJ50" s="271"/>
      <c r="GK50" s="271"/>
      <c r="GL50" s="271"/>
      <c r="GM50" s="271"/>
      <c r="GN50" s="271"/>
      <c r="GO50" s="271"/>
      <c r="GP50" s="271"/>
      <c r="GQ50" s="271"/>
      <c r="GR50" s="271"/>
      <c r="GS50" s="271"/>
      <c r="GT50" s="271"/>
      <c r="GU50" s="271"/>
      <c r="GV50" s="271"/>
      <c r="GW50" s="271"/>
      <c r="GX50" s="271"/>
      <c r="GY50" s="271"/>
      <c r="GZ50" s="271"/>
      <c r="HA50" s="271"/>
      <c r="HB50" s="271"/>
      <c r="HC50" s="271"/>
      <c r="HD50" s="271"/>
      <c r="HE50" s="271"/>
      <c r="HF50" s="271"/>
      <c r="HG50" s="271"/>
      <c r="HH50" s="271"/>
      <c r="HI50" s="271"/>
      <c r="HJ50" s="271"/>
      <c r="HK50" s="271"/>
      <c r="HL50" s="271"/>
      <c r="HM50" s="271"/>
      <c r="HN50" s="271"/>
      <c r="HO50" s="271"/>
      <c r="HP50" s="271"/>
      <c r="HQ50" s="271"/>
      <c r="HR50" s="271"/>
      <c r="HS50" s="271"/>
      <c r="HT50" s="271"/>
      <c r="HU50" s="271"/>
      <c r="HV50" s="271"/>
      <c r="HW50" s="271"/>
      <c r="HX50" s="271"/>
      <c r="HY50" s="271"/>
      <c r="HZ50" s="271"/>
      <c r="IA50" s="271"/>
      <c r="IB50" s="271"/>
      <c r="IC50" s="271"/>
      <c r="ID50" s="271"/>
      <c r="IE50" s="271"/>
      <c r="IF50" s="271"/>
      <c r="IG50" s="271"/>
      <c r="IH50" s="271"/>
      <c r="II50" s="271"/>
      <c r="IJ50" s="271"/>
      <c r="IK50" s="271"/>
      <c r="IL50" s="271"/>
      <c r="IM50" s="271"/>
      <c r="IN50" s="271"/>
      <c r="IO50" s="271"/>
      <c r="IP50" s="271"/>
    </row>
    <row r="51" spans="1:250" s="213" customFormat="1" ht="17.399999999999999" customHeight="1">
      <c r="A51" s="223"/>
      <c r="B51" s="171"/>
      <c r="C51" s="236" t="s">
        <v>78</v>
      </c>
      <c r="D51" s="171"/>
      <c r="E51" s="171"/>
      <c r="F51" s="219"/>
      <c r="G51" s="313"/>
      <c r="H51" s="314"/>
      <c r="I51" s="250"/>
      <c r="J51" s="258"/>
      <c r="K51" s="258"/>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71"/>
      <c r="AL51" s="271"/>
      <c r="AM51" s="271"/>
      <c r="AN51" s="271"/>
      <c r="AO51" s="271"/>
      <c r="AP51" s="271"/>
      <c r="AQ51" s="271"/>
      <c r="AR51" s="271"/>
      <c r="AS51" s="271"/>
      <c r="AT51" s="271"/>
      <c r="AU51" s="271"/>
      <c r="AV51" s="271"/>
      <c r="AW51" s="271"/>
      <c r="AX51" s="271"/>
      <c r="AY51" s="271"/>
      <c r="AZ51" s="271"/>
      <c r="BA51" s="271"/>
      <c r="BB51" s="271"/>
      <c r="BC51" s="271"/>
      <c r="BD51" s="271"/>
      <c r="BE51" s="271"/>
      <c r="BF51" s="271"/>
      <c r="BG51" s="271"/>
      <c r="BH51" s="271"/>
      <c r="BI51" s="271"/>
      <c r="BJ51" s="271"/>
      <c r="BK51" s="271"/>
      <c r="BL51" s="271"/>
      <c r="BM51" s="271"/>
      <c r="BN51" s="271"/>
      <c r="BO51" s="271"/>
      <c r="BP51" s="271"/>
      <c r="BQ51" s="271"/>
      <c r="BR51" s="271"/>
      <c r="BS51" s="271"/>
      <c r="BT51" s="271"/>
      <c r="BU51" s="271"/>
      <c r="BV51" s="271"/>
      <c r="BW51" s="271"/>
      <c r="BX51" s="271"/>
      <c r="BY51" s="271"/>
      <c r="BZ51" s="271"/>
      <c r="CA51" s="271"/>
      <c r="CB51" s="271"/>
      <c r="CC51" s="271"/>
      <c r="CD51" s="271"/>
      <c r="CE51" s="271"/>
      <c r="CF51" s="271"/>
      <c r="CG51" s="271"/>
      <c r="CH51" s="271"/>
      <c r="CI51" s="271"/>
      <c r="CJ51" s="271"/>
      <c r="CK51" s="271"/>
      <c r="CL51" s="271"/>
      <c r="CM51" s="271"/>
      <c r="CN51" s="271"/>
      <c r="CO51" s="271"/>
      <c r="CP51" s="271"/>
      <c r="CQ51" s="271"/>
      <c r="CR51" s="271"/>
      <c r="CS51" s="271"/>
      <c r="CT51" s="271"/>
      <c r="CU51" s="271"/>
      <c r="CV51" s="271"/>
      <c r="CW51" s="271"/>
      <c r="CX51" s="271"/>
      <c r="CY51" s="271"/>
      <c r="CZ51" s="271"/>
      <c r="DA51" s="271"/>
      <c r="DB51" s="271"/>
      <c r="DC51" s="271"/>
      <c r="DD51" s="271"/>
      <c r="DE51" s="271"/>
      <c r="DF51" s="271"/>
      <c r="DG51" s="271"/>
      <c r="DH51" s="271"/>
      <c r="DI51" s="271"/>
      <c r="DJ51" s="271"/>
      <c r="DK51" s="271"/>
      <c r="DL51" s="271"/>
      <c r="DM51" s="271"/>
      <c r="DN51" s="271"/>
      <c r="DO51" s="271"/>
      <c r="DP51" s="271"/>
      <c r="DQ51" s="271"/>
      <c r="DR51" s="271"/>
      <c r="DS51" s="271"/>
      <c r="DT51" s="271"/>
      <c r="DU51" s="271"/>
      <c r="DV51" s="271"/>
      <c r="DW51" s="271"/>
      <c r="DX51" s="271"/>
      <c r="DY51" s="271"/>
      <c r="DZ51" s="271"/>
      <c r="EA51" s="271"/>
      <c r="EB51" s="271"/>
      <c r="EC51" s="271"/>
      <c r="ED51" s="271"/>
      <c r="EE51" s="271"/>
      <c r="EF51" s="271"/>
      <c r="EG51" s="271"/>
      <c r="EH51" s="271"/>
      <c r="EI51" s="271"/>
      <c r="EJ51" s="271"/>
      <c r="EK51" s="271"/>
      <c r="EL51" s="271"/>
      <c r="EM51" s="271"/>
      <c r="EN51" s="271"/>
      <c r="EO51" s="271"/>
      <c r="EP51" s="271"/>
      <c r="EQ51" s="271"/>
      <c r="ER51" s="271"/>
      <c r="ES51" s="271"/>
      <c r="ET51" s="271"/>
      <c r="EU51" s="271"/>
      <c r="EV51" s="271"/>
      <c r="EW51" s="271"/>
      <c r="EX51" s="271"/>
      <c r="EY51" s="271"/>
      <c r="EZ51" s="271"/>
      <c r="FA51" s="271"/>
      <c r="FB51" s="271"/>
      <c r="FC51" s="271"/>
      <c r="FD51" s="271"/>
      <c r="FE51" s="271"/>
      <c r="FF51" s="271"/>
      <c r="FG51" s="271"/>
      <c r="FH51" s="271"/>
      <c r="FI51" s="271"/>
      <c r="FJ51" s="271"/>
      <c r="FK51" s="271"/>
      <c r="FL51" s="271"/>
      <c r="FM51" s="271"/>
      <c r="FN51" s="271"/>
      <c r="FO51" s="271"/>
      <c r="FP51" s="271"/>
      <c r="FQ51" s="271"/>
      <c r="FR51" s="271"/>
      <c r="FS51" s="271"/>
      <c r="FT51" s="271"/>
      <c r="FU51" s="271"/>
      <c r="FV51" s="271"/>
      <c r="FW51" s="271"/>
      <c r="FX51" s="271"/>
      <c r="FY51" s="271"/>
      <c r="FZ51" s="271"/>
      <c r="GA51" s="271"/>
      <c r="GB51" s="271"/>
      <c r="GC51" s="271"/>
      <c r="GD51" s="271"/>
      <c r="GE51" s="271"/>
      <c r="GF51" s="271"/>
      <c r="GG51" s="271"/>
      <c r="GH51" s="271"/>
      <c r="GI51" s="271"/>
      <c r="GJ51" s="271"/>
      <c r="GK51" s="271"/>
      <c r="GL51" s="271"/>
      <c r="GM51" s="271"/>
      <c r="GN51" s="271"/>
      <c r="GO51" s="271"/>
      <c r="GP51" s="271"/>
      <c r="GQ51" s="271"/>
      <c r="GR51" s="271"/>
      <c r="GS51" s="271"/>
      <c r="GT51" s="271"/>
      <c r="GU51" s="271"/>
      <c r="GV51" s="271"/>
      <c r="GW51" s="271"/>
      <c r="GX51" s="271"/>
      <c r="GY51" s="271"/>
      <c r="GZ51" s="271"/>
      <c r="HA51" s="271"/>
      <c r="HB51" s="271"/>
      <c r="HC51" s="271"/>
      <c r="HD51" s="271"/>
      <c r="HE51" s="271"/>
      <c r="HF51" s="271"/>
      <c r="HG51" s="271"/>
      <c r="HH51" s="271"/>
      <c r="HI51" s="271"/>
      <c r="HJ51" s="271"/>
      <c r="HK51" s="271"/>
      <c r="HL51" s="271"/>
      <c r="HM51" s="271"/>
      <c r="HN51" s="271"/>
      <c r="HO51" s="271"/>
      <c r="HP51" s="271"/>
      <c r="HQ51" s="271"/>
      <c r="HR51" s="271"/>
      <c r="HS51" s="271"/>
      <c r="HT51" s="271"/>
      <c r="HU51" s="271"/>
      <c r="HV51" s="271"/>
      <c r="HW51" s="271"/>
      <c r="HX51" s="271"/>
      <c r="HY51" s="271"/>
      <c r="HZ51" s="271"/>
      <c r="IA51" s="271"/>
      <c r="IB51" s="271"/>
      <c r="IC51" s="271"/>
      <c r="ID51" s="271"/>
      <c r="IE51" s="271"/>
      <c r="IF51" s="271"/>
      <c r="IG51" s="271"/>
      <c r="IH51" s="271"/>
      <c r="II51" s="271"/>
      <c r="IJ51" s="271"/>
      <c r="IK51" s="271"/>
      <c r="IL51" s="271"/>
      <c r="IM51" s="271"/>
      <c r="IN51" s="271"/>
      <c r="IO51" s="271"/>
      <c r="IP51" s="271"/>
    </row>
    <row r="52" spans="1:250" s="213" customFormat="1" ht="17.399999999999999" customHeight="1">
      <c r="A52" s="223"/>
      <c r="B52" s="171"/>
      <c r="C52" s="247" t="s">
        <v>11</v>
      </c>
      <c r="D52" s="171" t="s">
        <v>79</v>
      </c>
      <c r="E52" s="171"/>
      <c r="F52" s="219"/>
      <c r="G52" s="248"/>
      <c r="H52" s="248"/>
      <c r="I52" s="250">
        <f>'MAIN SHED'!K134</f>
        <v>1054.77</v>
      </c>
      <c r="J52" s="255"/>
      <c r="K52" s="255"/>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71"/>
      <c r="AL52" s="271"/>
      <c r="AM52" s="271"/>
      <c r="AN52" s="271"/>
      <c r="AO52" s="271"/>
      <c r="AP52" s="271"/>
      <c r="AQ52" s="271"/>
      <c r="AR52" s="271"/>
      <c r="AS52" s="271"/>
      <c r="AT52" s="271"/>
      <c r="AU52" s="271"/>
      <c r="AV52" s="271"/>
      <c r="AW52" s="271"/>
      <c r="AX52" s="271"/>
      <c r="AY52" s="271"/>
      <c r="AZ52" s="271"/>
      <c r="BA52" s="271"/>
      <c r="BB52" s="271"/>
      <c r="BC52" s="271"/>
      <c r="BD52" s="271"/>
      <c r="BE52" s="271"/>
      <c r="BF52" s="271"/>
      <c r="BG52" s="271"/>
      <c r="BH52" s="271"/>
      <c r="BI52" s="271"/>
      <c r="BJ52" s="271"/>
      <c r="BK52" s="271"/>
      <c r="BL52" s="271"/>
      <c r="BM52" s="271"/>
      <c r="BN52" s="271"/>
      <c r="BO52" s="271"/>
      <c r="BP52" s="271"/>
      <c r="BQ52" s="271"/>
      <c r="BR52" s="271"/>
      <c r="BS52" s="271"/>
      <c r="BT52" s="271"/>
      <c r="BU52" s="271"/>
      <c r="BV52" s="271"/>
      <c r="BW52" s="271"/>
      <c r="BX52" s="271"/>
      <c r="BY52" s="271"/>
      <c r="BZ52" s="271"/>
      <c r="CA52" s="271"/>
      <c r="CB52" s="271"/>
      <c r="CC52" s="271"/>
      <c r="CD52" s="271"/>
      <c r="CE52" s="271"/>
      <c r="CF52" s="271"/>
      <c r="CG52" s="271"/>
      <c r="CH52" s="271"/>
      <c r="CI52" s="271"/>
      <c r="CJ52" s="271"/>
      <c r="CK52" s="271"/>
      <c r="CL52" s="271"/>
      <c r="CM52" s="271"/>
      <c r="CN52" s="271"/>
      <c r="CO52" s="271"/>
      <c r="CP52" s="271"/>
      <c r="CQ52" s="271"/>
      <c r="CR52" s="271"/>
      <c r="CS52" s="271"/>
      <c r="CT52" s="271"/>
      <c r="CU52" s="271"/>
      <c r="CV52" s="271"/>
      <c r="CW52" s="271"/>
      <c r="CX52" s="271"/>
      <c r="CY52" s="271"/>
      <c r="CZ52" s="271"/>
      <c r="DA52" s="271"/>
      <c r="DB52" s="271"/>
      <c r="DC52" s="271"/>
      <c r="DD52" s="271"/>
      <c r="DE52" s="271"/>
      <c r="DF52" s="271"/>
      <c r="DG52" s="271"/>
      <c r="DH52" s="271"/>
      <c r="DI52" s="271"/>
      <c r="DJ52" s="271"/>
      <c r="DK52" s="271"/>
      <c r="DL52" s="271"/>
      <c r="DM52" s="271"/>
      <c r="DN52" s="271"/>
      <c r="DO52" s="271"/>
      <c r="DP52" s="271"/>
      <c r="DQ52" s="271"/>
      <c r="DR52" s="271"/>
      <c r="DS52" s="271"/>
      <c r="DT52" s="271"/>
      <c r="DU52" s="271"/>
      <c r="DV52" s="271"/>
      <c r="DW52" s="271"/>
      <c r="DX52" s="271"/>
      <c r="DY52" s="271"/>
      <c r="DZ52" s="271"/>
      <c r="EA52" s="271"/>
      <c r="EB52" s="271"/>
      <c r="EC52" s="271"/>
      <c r="ED52" s="271"/>
      <c r="EE52" s="271"/>
      <c r="EF52" s="271"/>
      <c r="EG52" s="271"/>
      <c r="EH52" s="271"/>
      <c r="EI52" s="271"/>
      <c r="EJ52" s="271"/>
      <c r="EK52" s="271"/>
      <c r="EL52" s="271"/>
      <c r="EM52" s="271"/>
      <c r="EN52" s="271"/>
      <c r="EO52" s="271"/>
      <c r="EP52" s="271"/>
      <c r="EQ52" s="271"/>
      <c r="ER52" s="271"/>
      <c r="ES52" s="271"/>
      <c r="ET52" s="271"/>
      <c r="EU52" s="271"/>
      <c r="EV52" s="271"/>
      <c r="EW52" s="271"/>
      <c r="EX52" s="271"/>
      <c r="EY52" s="271"/>
      <c r="EZ52" s="271"/>
      <c r="FA52" s="271"/>
      <c r="FB52" s="271"/>
      <c r="FC52" s="271"/>
      <c r="FD52" s="271"/>
      <c r="FE52" s="271"/>
      <c r="FF52" s="271"/>
      <c r="FG52" s="271"/>
      <c r="FH52" s="271"/>
      <c r="FI52" s="271"/>
      <c r="FJ52" s="271"/>
      <c r="FK52" s="271"/>
      <c r="FL52" s="271"/>
      <c r="FM52" s="271"/>
      <c r="FN52" s="271"/>
      <c r="FO52" s="271"/>
      <c r="FP52" s="271"/>
      <c r="FQ52" s="271"/>
      <c r="FR52" s="271"/>
      <c r="FS52" s="271"/>
      <c r="FT52" s="271"/>
      <c r="FU52" s="271"/>
      <c r="FV52" s="271"/>
      <c r="FW52" s="271"/>
      <c r="FX52" s="271"/>
      <c r="FY52" s="271"/>
      <c r="FZ52" s="271"/>
      <c r="GA52" s="271"/>
      <c r="GB52" s="271"/>
      <c r="GC52" s="271"/>
      <c r="GD52" s="271"/>
      <c r="GE52" s="271"/>
      <c r="GF52" s="271"/>
      <c r="GG52" s="271"/>
      <c r="GH52" s="271"/>
      <c r="GI52" s="271"/>
      <c r="GJ52" s="271"/>
      <c r="GK52" s="271"/>
      <c r="GL52" s="271"/>
      <c r="GM52" s="271"/>
      <c r="GN52" s="271"/>
      <c r="GO52" s="271"/>
      <c r="GP52" s="271"/>
      <c r="GQ52" s="271"/>
      <c r="GR52" s="271"/>
      <c r="GS52" s="271"/>
      <c r="GT52" s="271"/>
      <c r="GU52" s="271"/>
      <c r="GV52" s="271"/>
      <c r="GW52" s="271"/>
      <c r="GX52" s="271"/>
      <c r="GY52" s="271"/>
      <c r="GZ52" s="271"/>
      <c r="HA52" s="271"/>
      <c r="HB52" s="271"/>
      <c r="HC52" s="271"/>
      <c r="HD52" s="271"/>
      <c r="HE52" s="271"/>
      <c r="HF52" s="271"/>
      <c r="HG52" s="271"/>
      <c r="HH52" s="271"/>
      <c r="HI52" s="271"/>
      <c r="HJ52" s="271"/>
      <c r="HK52" s="271"/>
      <c r="HL52" s="271"/>
      <c r="HM52" s="271"/>
      <c r="HN52" s="271"/>
      <c r="HO52" s="271"/>
      <c r="HP52" s="271"/>
      <c r="HQ52" s="271"/>
      <c r="HR52" s="271"/>
      <c r="HS52" s="271"/>
      <c r="HT52" s="271"/>
      <c r="HU52" s="271"/>
      <c r="HV52" s="271"/>
      <c r="HW52" s="271"/>
      <c r="HX52" s="271"/>
      <c r="HY52" s="271"/>
      <c r="HZ52" s="271"/>
      <c r="IA52" s="271"/>
      <c r="IB52" s="271"/>
      <c r="IC52" s="271"/>
      <c r="ID52" s="271"/>
      <c r="IE52" s="271"/>
      <c r="IF52" s="271"/>
      <c r="IG52" s="271"/>
      <c r="IH52" s="271"/>
      <c r="II52" s="271"/>
      <c r="IJ52" s="271"/>
      <c r="IK52" s="271"/>
      <c r="IL52" s="271"/>
      <c r="IM52" s="271"/>
      <c r="IN52" s="271"/>
      <c r="IO52" s="271"/>
      <c r="IP52" s="271"/>
    </row>
    <row r="53" spans="1:250" s="213" customFormat="1" ht="17.399999999999999" customHeight="1">
      <c r="A53" s="223"/>
      <c r="B53" s="171"/>
      <c r="C53" s="247" t="s">
        <v>12</v>
      </c>
      <c r="D53" s="171" t="s">
        <v>79</v>
      </c>
      <c r="E53" s="171"/>
      <c r="F53" s="219"/>
      <c r="G53" s="248"/>
      <c r="H53" s="248"/>
      <c r="I53" s="250">
        <f>'MAIN SHED'!K135</f>
        <v>200</v>
      </c>
      <c r="J53" s="255"/>
      <c r="K53" s="255"/>
      <c r="L53" s="271"/>
      <c r="M53" s="274"/>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71"/>
      <c r="AL53" s="271"/>
      <c r="AM53" s="271"/>
      <c r="AN53" s="271"/>
      <c r="AO53" s="271"/>
      <c r="AP53" s="271"/>
      <c r="AQ53" s="271"/>
      <c r="AR53" s="271"/>
      <c r="AS53" s="271"/>
      <c r="AT53" s="271"/>
      <c r="AU53" s="271"/>
      <c r="AV53" s="271"/>
      <c r="AW53" s="271"/>
      <c r="AX53" s="271"/>
      <c r="AY53" s="271"/>
      <c r="AZ53" s="271"/>
      <c r="BA53" s="271"/>
      <c r="BB53" s="271"/>
      <c r="BC53" s="271"/>
      <c r="BD53" s="271"/>
      <c r="BE53" s="271"/>
      <c r="BF53" s="271"/>
      <c r="BG53" s="271"/>
      <c r="BH53" s="271"/>
      <c r="BI53" s="271"/>
      <c r="BJ53" s="271"/>
      <c r="BK53" s="271"/>
      <c r="BL53" s="271"/>
      <c r="BM53" s="271"/>
      <c r="BN53" s="271"/>
      <c r="BO53" s="271"/>
      <c r="BP53" s="271"/>
      <c r="BQ53" s="271"/>
      <c r="BR53" s="271"/>
      <c r="BS53" s="271"/>
      <c r="BT53" s="271"/>
      <c r="BU53" s="271"/>
      <c r="BV53" s="271"/>
      <c r="BW53" s="271"/>
      <c r="BX53" s="271"/>
      <c r="BY53" s="271"/>
      <c r="BZ53" s="271"/>
      <c r="CA53" s="271"/>
      <c r="CB53" s="271"/>
      <c r="CC53" s="271"/>
      <c r="CD53" s="271"/>
      <c r="CE53" s="271"/>
      <c r="CF53" s="271"/>
      <c r="CG53" s="271"/>
      <c r="CH53" s="271"/>
      <c r="CI53" s="271"/>
      <c r="CJ53" s="271"/>
      <c r="CK53" s="271"/>
      <c r="CL53" s="271"/>
      <c r="CM53" s="271"/>
      <c r="CN53" s="271"/>
      <c r="CO53" s="271"/>
      <c r="CP53" s="271"/>
      <c r="CQ53" s="271"/>
      <c r="CR53" s="271"/>
      <c r="CS53" s="271"/>
      <c r="CT53" s="271"/>
      <c r="CU53" s="271"/>
      <c r="CV53" s="271"/>
      <c r="CW53" s="271"/>
      <c r="CX53" s="271"/>
      <c r="CY53" s="271"/>
      <c r="CZ53" s="271"/>
      <c r="DA53" s="271"/>
      <c r="DB53" s="271"/>
      <c r="DC53" s="271"/>
      <c r="DD53" s="271"/>
      <c r="DE53" s="271"/>
      <c r="DF53" s="271"/>
      <c r="DG53" s="271"/>
      <c r="DH53" s="271"/>
      <c r="DI53" s="271"/>
      <c r="DJ53" s="271"/>
      <c r="DK53" s="271"/>
      <c r="DL53" s="271"/>
      <c r="DM53" s="271"/>
      <c r="DN53" s="271"/>
      <c r="DO53" s="271"/>
      <c r="DP53" s="271"/>
      <c r="DQ53" s="271"/>
      <c r="DR53" s="271"/>
      <c r="DS53" s="271"/>
      <c r="DT53" s="271"/>
      <c r="DU53" s="271"/>
      <c r="DV53" s="271"/>
      <c r="DW53" s="271"/>
      <c r="DX53" s="271"/>
      <c r="DY53" s="271"/>
      <c r="DZ53" s="271"/>
      <c r="EA53" s="271"/>
      <c r="EB53" s="271"/>
      <c r="EC53" s="271"/>
      <c r="ED53" s="271"/>
      <c r="EE53" s="271"/>
      <c r="EF53" s="271"/>
      <c r="EG53" s="271"/>
      <c r="EH53" s="271"/>
      <c r="EI53" s="271"/>
      <c r="EJ53" s="271"/>
      <c r="EK53" s="271"/>
      <c r="EL53" s="271"/>
      <c r="EM53" s="271"/>
      <c r="EN53" s="271"/>
      <c r="EO53" s="271"/>
      <c r="EP53" s="271"/>
      <c r="EQ53" s="271"/>
      <c r="ER53" s="271"/>
      <c r="ES53" s="271"/>
      <c r="ET53" s="271"/>
      <c r="EU53" s="271"/>
      <c r="EV53" s="271"/>
      <c r="EW53" s="271"/>
      <c r="EX53" s="271"/>
      <c r="EY53" s="271"/>
      <c r="EZ53" s="271"/>
      <c r="FA53" s="271"/>
      <c r="FB53" s="271"/>
      <c r="FC53" s="271"/>
      <c r="FD53" s="271"/>
      <c r="FE53" s="271"/>
      <c r="FF53" s="271"/>
      <c r="FG53" s="271"/>
      <c r="FH53" s="271"/>
      <c r="FI53" s="271"/>
      <c r="FJ53" s="271"/>
      <c r="FK53" s="271"/>
      <c r="FL53" s="271"/>
      <c r="FM53" s="271"/>
      <c r="FN53" s="271"/>
      <c r="FO53" s="271"/>
      <c r="FP53" s="271"/>
      <c r="FQ53" s="271"/>
      <c r="FR53" s="271"/>
      <c r="FS53" s="271"/>
      <c r="FT53" s="271"/>
      <c r="FU53" s="271"/>
      <c r="FV53" s="271"/>
      <c r="FW53" s="271"/>
      <c r="FX53" s="271"/>
      <c r="FY53" s="271"/>
      <c r="FZ53" s="271"/>
      <c r="GA53" s="271"/>
      <c r="GB53" s="271"/>
      <c r="GC53" s="271"/>
      <c r="GD53" s="271"/>
      <c r="GE53" s="271"/>
      <c r="GF53" s="271"/>
      <c r="GG53" s="271"/>
      <c r="GH53" s="271"/>
      <c r="GI53" s="271"/>
      <c r="GJ53" s="271"/>
      <c r="GK53" s="271"/>
      <c r="GL53" s="271"/>
      <c r="GM53" s="271"/>
      <c r="GN53" s="271"/>
      <c r="GO53" s="271"/>
      <c r="GP53" s="271"/>
      <c r="GQ53" s="271"/>
      <c r="GR53" s="271"/>
      <c r="GS53" s="271"/>
      <c r="GT53" s="271"/>
      <c r="GU53" s="271"/>
      <c r="GV53" s="271"/>
      <c r="GW53" s="271"/>
      <c r="GX53" s="271"/>
      <c r="GY53" s="271"/>
      <c r="GZ53" s="271"/>
      <c r="HA53" s="271"/>
      <c r="HB53" s="271"/>
      <c r="HC53" s="271"/>
      <c r="HD53" s="271"/>
      <c r="HE53" s="271"/>
      <c r="HF53" s="271"/>
      <c r="HG53" s="271"/>
      <c r="HH53" s="271"/>
      <c r="HI53" s="271"/>
      <c r="HJ53" s="271"/>
      <c r="HK53" s="271"/>
      <c r="HL53" s="271"/>
      <c r="HM53" s="271"/>
      <c r="HN53" s="271"/>
      <c r="HO53" s="271"/>
      <c r="HP53" s="271"/>
      <c r="HQ53" s="271"/>
      <c r="HR53" s="271"/>
      <c r="HS53" s="271"/>
      <c r="HT53" s="271"/>
      <c r="HU53" s="271"/>
      <c r="HV53" s="271"/>
      <c r="HW53" s="271"/>
      <c r="HX53" s="271"/>
      <c r="HY53" s="271"/>
      <c r="HZ53" s="271"/>
      <c r="IA53" s="271"/>
      <c r="IB53" s="271"/>
      <c r="IC53" s="271"/>
      <c r="ID53" s="271"/>
      <c r="IE53" s="271"/>
      <c r="IF53" s="271"/>
      <c r="IG53" s="271"/>
      <c r="IH53" s="271"/>
      <c r="II53" s="271"/>
      <c r="IJ53" s="271"/>
      <c r="IK53" s="271"/>
      <c r="IL53" s="271"/>
      <c r="IM53" s="271"/>
      <c r="IN53" s="271"/>
      <c r="IO53" s="271"/>
      <c r="IP53" s="271"/>
    </row>
    <row r="54" spans="1:250" s="213" customFormat="1" ht="17.399999999999999" customHeight="1">
      <c r="A54" s="223"/>
      <c r="B54" s="171"/>
      <c r="C54" s="247" t="s">
        <v>13</v>
      </c>
      <c r="D54" s="171" t="s">
        <v>79</v>
      </c>
      <c r="E54" s="171"/>
      <c r="F54" s="219"/>
      <c r="G54" s="248"/>
      <c r="H54" s="248"/>
      <c r="I54" s="250">
        <f>'MAIN SHED'!K136</f>
        <v>386</v>
      </c>
      <c r="J54" s="255"/>
      <c r="K54" s="255"/>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1"/>
      <c r="AL54" s="271"/>
      <c r="AM54" s="271"/>
      <c r="AN54" s="271"/>
      <c r="AO54" s="271"/>
      <c r="AP54" s="271"/>
      <c r="AQ54" s="271"/>
      <c r="AR54" s="271"/>
      <c r="AS54" s="271"/>
      <c r="AT54" s="271"/>
      <c r="AU54" s="271"/>
      <c r="AV54" s="271"/>
      <c r="AW54" s="271"/>
      <c r="AX54" s="271"/>
      <c r="AY54" s="271"/>
      <c r="AZ54" s="271"/>
      <c r="BA54" s="271"/>
      <c r="BB54" s="271"/>
      <c r="BC54" s="271"/>
      <c r="BD54" s="271"/>
      <c r="BE54" s="271"/>
      <c r="BF54" s="271"/>
      <c r="BG54" s="271"/>
      <c r="BH54" s="271"/>
      <c r="BI54" s="271"/>
      <c r="BJ54" s="271"/>
      <c r="BK54" s="271"/>
      <c r="BL54" s="271"/>
      <c r="BM54" s="271"/>
      <c r="BN54" s="271"/>
      <c r="BO54" s="271"/>
      <c r="BP54" s="271"/>
      <c r="BQ54" s="271"/>
      <c r="BR54" s="271"/>
      <c r="BS54" s="271"/>
      <c r="BT54" s="271"/>
      <c r="BU54" s="271"/>
      <c r="BV54" s="271"/>
      <c r="BW54" s="271"/>
      <c r="BX54" s="271"/>
      <c r="BY54" s="271"/>
      <c r="BZ54" s="271"/>
      <c r="CA54" s="271"/>
      <c r="CB54" s="271"/>
      <c r="CC54" s="271"/>
      <c r="CD54" s="271"/>
      <c r="CE54" s="271"/>
      <c r="CF54" s="271"/>
      <c r="CG54" s="271"/>
      <c r="CH54" s="271"/>
      <c r="CI54" s="271"/>
      <c r="CJ54" s="271"/>
      <c r="CK54" s="271"/>
      <c r="CL54" s="271"/>
      <c r="CM54" s="271"/>
      <c r="CN54" s="271"/>
      <c r="CO54" s="271"/>
      <c r="CP54" s="271"/>
      <c r="CQ54" s="271"/>
      <c r="CR54" s="271"/>
      <c r="CS54" s="271"/>
      <c r="CT54" s="271"/>
      <c r="CU54" s="271"/>
      <c r="CV54" s="271"/>
      <c r="CW54" s="271"/>
      <c r="CX54" s="271"/>
      <c r="CY54" s="271"/>
      <c r="CZ54" s="271"/>
      <c r="DA54" s="271"/>
      <c r="DB54" s="271"/>
      <c r="DC54" s="271"/>
      <c r="DD54" s="271"/>
      <c r="DE54" s="271"/>
      <c r="DF54" s="271"/>
      <c r="DG54" s="271"/>
      <c r="DH54" s="271"/>
      <c r="DI54" s="271"/>
      <c r="DJ54" s="271"/>
      <c r="DK54" s="271"/>
      <c r="DL54" s="271"/>
      <c r="DM54" s="271"/>
      <c r="DN54" s="271"/>
      <c r="DO54" s="271"/>
      <c r="DP54" s="271"/>
      <c r="DQ54" s="271"/>
      <c r="DR54" s="271"/>
      <c r="DS54" s="271"/>
      <c r="DT54" s="271"/>
      <c r="DU54" s="271"/>
      <c r="DV54" s="271"/>
      <c r="DW54" s="271"/>
      <c r="DX54" s="271"/>
      <c r="DY54" s="271"/>
      <c r="DZ54" s="271"/>
      <c r="EA54" s="271"/>
      <c r="EB54" s="271"/>
      <c r="EC54" s="271"/>
      <c r="ED54" s="271"/>
      <c r="EE54" s="271"/>
      <c r="EF54" s="271"/>
      <c r="EG54" s="271"/>
      <c r="EH54" s="271"/>
      <c r="EI54" s="271"/>
      <c r="EJ54" s="271"/>
      <c r="EK54" s="271"/>
      <c r="EL54" s="271"/>
      <c r="EM54" s="271"/>
      <c r="EN54" s="271"/>
      <c r="EO54" s="271"/>
      <c r="EP54" s="271"/>
      <c r="EQ54" s="271"/>
      <c r="ER54" s="271"/>
      <c r="ES54" s="271"/>
      <c r="ET54" s="271"/>
      <c r="EU54" s="271"/>
      <c r="EV54" s="271"/>
      <c r="EW54" s="271"/>
      <c r="EX54" s="271"/>
      <c r="EY54" s="271"/>
      <c r="EZ54" s="271"/>
      <c r="FA54" s="271"/>
      <c r="FB54" s="271"/>
      <c r="FC54" s="271"/>
      <c r="FD54" s="271"/>
      <c r="FE54" s="271"/>
      <c r="FF54" s="271"/>
      <c r="FG54" s="271"/>
      <c r="FH54" s="271"/>
      <c r="FI54" s="271"/>
      <c r="FJ54" s="271"/>
      <c r="FK54" s="271"/>
      <c r="FL54" s="271"/>
      <c r="FM54" s="271"/>
      <c r="FN54" s="271"/>
      <c r="FO54" s="271"/>
      <c r="FP54" s="271"/>
      <c r="FQ54" s="271"/>
      <c r="FR54" s="271"/>
      <c r="FS54" s="271"/>
      <c r="FT54" s="271"/>
      <c r="FU54" s="271"/>
      <c r="FV54" s="271"/>
      <c r="FW54" s="271"/>
      <c r="FX54" s="271"/>
      <c r="FY54" s="271"/>
      <c r="FZ54" s="271"/>
      <c r="GA54" s="271"/>
      <c r="GB54" s="271"/>
      <c r="GC54" s="271"/>
      <c r="GD54" s="271"/>
      <c r="GE54" s="271"/>
      <c r="GF54" s="271"/>
      <c r="GG54" s="271"/>
      <c r="GH54" s="271"/>
      <c r="GI54" s="271"/>
      <c r="GJ54" s="271"/>
      <c r="GK54" s="271"/>
      <c r="GL54" s="271"/>
      <c r="GM54" s="271"/>
      <c r="GN54" s="271"/>
      <c r="GO54" s="271"/>
      <c r="GP54" s="271"/>
      <c r="GQ54" s="271"/>
      <c r="GR54" s="271"/>
      <c r="GS54" s="271"/>
      <c r="GT54" s="271"/>
      <c r="GU54" s="271"/>
      <c r="GV54" s="271"/>
      <c r="GW54" s="271"/>
      <c r="GX54" s="271"/>
      <c r="GY54" s="271"/>
      <c r="GZ54" s="271"/>
      <c r="HA54" s="271"/>
      <c r="HB54" s="271"/>
      <c r="HC54" s="271"/>
      <c r="HD54" s="271"/>
      <c r="HE54" s="271"/>
      <c r="HF54" s="271"/>
      <c r="HG54" s="271"/>
      <c r="HH54" s="271"/>
      <c r="HI54" s="271"/>
      <c r="HJ54" s="271"/>
      <c r="HK54" s="271"/>
      <c r="HL54" s="271"/>
      <c r="HM54" s="271"/>
      <c r="HN54" s="271"/>
      <c r="HO54" s="271"/>
      <c r="HP54" s="271"/>
      <c r="HQ54" s="271"/>
      <c r="HR54" s="271"/>
      <c r="HS54" s="271"/>
      <c r="HT54" s="271"/>
      <c r="HU54" s="271"/>
      <c r="HV54" s="271"/>
      <c r="HW54" s="271"/>
      <c r="HX54" s="271"/>
      <c r="HY54" s="271"/>
      <c r="HZ54" s="271"/>
      <c r="IA54" s="271"/>
      <c r="IB54" s="271"/>
      <c r="IC54" s="271"/>
      <c r="ID54" s="271"/>
      <c r="IE54" s="271"/>
      <c r="IF54" s="271"/>
      <c r="IG54" s="271"/>
      <c r="IH54" s="271"/>
      <c r="II54" s="271"/>
      <c r="IJ54" s="271"/>
      <c r="IK54" s="271"/>
      <c r="IL54" s="271"/>
      <c r="IM54" s="271"/>
      <c r="IN54" s="271"/>
      <c r="IO54" s="271"/>
      <c r="IP54" s="271"/>
    </row>
    <row r="55" spans="1:250" s="213" customFormat="1" ht="17.399999999999999" customHeight="1">
      <c r="A55" s="223"/>
      <c r="B55" s="171"/>
      <c r="C55" s="247" t="s">
        <v>14</v>
      </c>
      <c r="D55" s="171" t="s">
        <v>79</v>
      </c>
      <c r="E55" s="171"/>
      <c r="F55" s="219"/>
      <c r="G55" s="248"/>
      <c r="H55" s="248"/>
      <c r="I55" s="250">
        <f>'MAIN SHED'!K137</f>
        <v>36</v>
      </c>
      <c r="J55" s="255"/>
      <c r="K55" s="255"/>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1"/>
      <c r="AL55" s="271"/>
      <c r="AM55" s="271"/>
      <c r="AN55" s="271"/>
      <c r="AO55" s="271"/>
      <c r="AP55" s="271"/>
      <c r="AQ55" s="271"/>
      <c r="AR55" s="271"/>
      <c r="AS55" s="271"/>
      <c r="AT55" s="271"/>
      <c r="AU55" s="271"/>
      <c r="AV55" s="271"/>
      <c r="AW55" s="271"/>
      <c r="AX55" s="271"/>
      <c r="AY55" s="271"/>
      <c r="AZ55" s="271"/>
      <c r="BA55" s="271"/>
      <c r="BB55" s="271"/>
      <c r="BC55" s="271"/>
      <c r="BD55" s="271"/>
      <c r="BE55" s="271"/>
      <c r="BF55" s="271"/>
      <c r="BG55" s="271"/>
      <c r="BH55" s="271"/>
      <c r="BI55" s="271"/>
      <c r="BJ55" s="271"/>
      <c r="BK55" s="271"/>
      <c r="BL55" s="271"/>
      <c r="BM55" s="271"/>
      <c r="BN55" s="271"/>
      <c r="BO55" s="271"/>
      <c r="BP55" s="271"/>
      <c r="BQ55" s="271"/>
      <c r="BR55" s="271"/>
      <c r="BS55" s="271"/>
      <c r="BT55" s="271"/>
      <c r="BU55" s="271"/>
      <c r="BV55" s="271"/>
      <c r="BW55" s="271"/>
      <c r="BX55" s="271"/>
      <c r="BY55" s="271"/>
      <c r="BZ55" s="271"/>
      <c r="CA55" s="271"/>
      <c r="CB55" s="271"/>
      <c r="CC55" s="271"/>
      <c r="CD55" s="271"/>
      <c r="CE55" s="271"/>
      <c r="CF55" s="271"/>
      <c r="CG55" s="271"/>
      <c r="CH55" s="271"/>
      <c r="CI55" s="271"/>
      <c r="CJ55" s="271"/>
      <c r="CK55" s="271"/>
      <c r="CL55" s="271"/>
      <c r="CM55" s="271"/>
      <c r="CN55" s="271"/>
      <c r="CO55" s="271"/>
      <c r="CP55" s="271"/>
      <c r="CQ55" s="271"/>
      <c r="CR55" s="271"/>
      <c r="CS55" s="271"/>
      <c r="CT55" s="271"/>
      <c r="CU55" s="271"/>
      <c r="CV55" s="271"/>
      <c r="CW55" s="271"/>
      <c r="CX55" s="271"/>
      <c r="CY55" s="271"/>
      <c r="CZ55" s="271"/>
      <c r="DA55" s="271"/>
      <c r="DB55" s="271"/>
      <c r="DC55" s="271"/>
      <c r="DD55" s="271"/>
      <c r="DE55" s="271"/>
      <c r="DF55" s="271"/>
      <c r="DG55" s="271"/>
      <c r="DH55" s="271"/>
      <c r="DI55" s="271"/>
      <c r="DJ55" s="271"/>
      <c r="DK55" s="271"/>
      <c r="DL55" s="271"/>
      <c r="DM55" s="271"/>
      <c r="DN55" s="271"/>
      <c r="DO55" s="271"/>
      <c r="DP55" s="271"/>
      <c r="DQ55" s="271"/>
      <c r="DR55" s="271"/>
      <c r="DS55" s="271"/>
      <c r="DT55" s="271"/>
      <c r="DU55" s="271"/>
      <c r="DV55" s="271"/>
      <c r="DW55" s="271"/>
      <c r="DX55" s="271"/>
      <c r="DY55" s="271"/>
      <c r="DZ55" s="271"/>
      <c r="EA55" s="271"/>
      <c r="EB55" s="271"/>
      <c r="EC55" s="271"/>
      <c r="ED55" s="271"/>
      <c r="EE55" s="271"/>
      <c r="EF55" s="271"/>
      <c r="EG55" s="271"/>
      <c r="EH55" s="271"/>
      <c r="EI55" s="271"/>
      <c r="EJ55" s="271"/>
      <c r="EK55" s="271"/>
      <c r="EL55" s="271"/>
      <c r="EM55" s="271"/>
      <c r="EN55" s="271"/>
      <c r="EO55" s="271"/>
      <c r="EP55" s="271"/>
      <c r="EQ55" s="271"/>
      <c r="ER55" s="271"/>
      <c r="ES55" s="271"/>
      <c r="ET55" s="271"/>
      <c r="EU55" s="271"/>
      <c r="EV55" s="271"/>
      <c r="EW55" s="271"/>
      <c r="EX55" s="271"/>
      <c r="EY55" s="271"/>
      <c r="EZ55" s="271"/>
      <c r="FA55" s="271"/>
      <c r="FB55" s="271"/>
      <c r="FC55" s="271"/>
      <c r="FD55" s="271"/>
      <c r="FE55" s="271"/>
      <c r="FF55" s="271"/>
      <c r="FG55" s="271"/>
      <c r="FH55" s="271"/>
      <c r="FI55" s="271"/>
      <c r="FJ55" s="271"/>
      <c r="FK55" s="271"/>
      <c r="FL55" s="271"/>
      <c r="FM55" s="271"/>
      <c r="FN55" s="271"/>
      <c r="FO55" s="271"/>
      <c r="FP55" s="271"/>
      <c r="FQ55" s="271"/>
      <c r="FR55" s="271"/>
      <c r="FS55" s="271"/>
      <c r="FT55" s="271"/>
      <c r="FU55" s="271"/>
      <c r="FV55" s="271"/>
      <c r="FW55" s="271"/>
      <c r="FX55" s="271"/>
      <c r="FY55" s="271"/>
      <c r="FZ55" s="271"/>
      <c r="GA55" s="271"/>
      <c r="GB55" s="271"/>
      <c r="GC55" s="271"/>
      <c r="GD55" s="271"/>
      <c r="GE55" s="271"/>
      <c r="GF55" s="271"/>
      <c r="GG55" s="271"/>
      <c r="GH55" s="271"/>
      <c r="GI55" s="271"/>
      <c r="GJ55" s="271"/>
      <c r="GK55" s="271"/>
      <c r="GL55" s="271"/>
      <c r="GM55" s="271"/>
      <c r="GN55" s="271"/>
      <c r="GO55" s="271"/>
      <c r="GP55" s="271"/>
      <c r="GQ55" s="271"/>
      <c r="GR55" s="271"/>
      <c r="GS55" s="271"/>
      <c r="GT55" s="271"/>
      <c r="GU55" s="271"/>
      <c r="GV55" s="271"/>
      <c r="GW55" s="271"/>
      <c r="GX55" s="271"/>
      <c r="GY55" s="271"/>
      <c r="GZ55" s="271"/>
      <c r="HA55" s="271"/>
      <c r="HB55" s="271"/>
      <c r="HC55" s="271"/>
      <c r="HD55" s="271"/>
      <c r="HE55" s="271"/>
      <c r="HF55" s="271"/>
      <c r="HG55" s="271"/>
      <c r="HH55" s="271"/>
      <c r="HI55" s="271"/>
      <c r="HJ55" s="271"/>
      <c r="HK55" s="271"/>
      <c r="HL55" s="271"/>
      <c r="HM55" s="271"/>
      <c r="HN55" s="271"/>
      <c r="HO55" s="271"/>
      <c r="HP55" s="271"/>
      <c r="HQ55" s="271"/>
      <c r="HR55" s="271"/>
      <c r="HS55" s="271"/>
      <c r="HT55" s="271"/>
      <c r="HU55" s="271"/>
      <c r="HV55" s="271"/>
      <c r="HW55" s="271"/>
      <c r="HX55" s="271"/>
      <c r="HY55" s="271"/>
      <c r="HZ55" s="271"/>
      <c r="IA55" s="271"/>
      <c r="IB55" s="271"/>
      <c r="IC55" s="271"/>
      <c r="ID55" s="271"/>
      <c r="IE55" s="271"/>
      <c r="IF55" s="271"/>
      <c r="IG55" s="271"/>
      <c r="IH55" s="271"/>
      <c r="II55" s="271"/>
      <c r="IJ55" s="271"/>
      <c r="IK55" s="271"/>
      <c r="IL55" s="271"/>
      <c r="IM55" s="271"/>
      <c r="IN55" s="271"/>
      <c r="IO55" s="271"/>
      <c r="IP55" s="271"/>
    </row>
    <row r="56" spans="1:250" s="213" customFormat="1" ht="17.399999999999999" customHeight="1">
      <c r="A56" s="223"/>
      <c r="B56" s="171"/>
      <c r="C56" s="247" t="s">
        <v>15</v>
      </c>
      <c r="D56" s="171" t="s">
        <v>80</v>
      </c>
      <c r="E56" s="171"/>
      <c r="F56" s="219"/>
      <c r="G56" s="248"/>
      <c r="H56" s="248"/>
      <c r="I56" s="250">
        <f>'MAIN SHED'!K138</f>
        <v>12</v>
      </c>
      <c r="J56" s="255"/>
      <c r="K56" s="255"/>
      <c r="L56" s="271"/>
      <c r="M56" s="271"/>
      <c r="N56" s="271"/>
      <c r="O56" s="274"/>
      <c r="P56" s="271"/>
      <c r="Q56" s="271"/>
      <c r="R56" s="271"/>
      <c r="S56" s="271"/>
      <c r="T56" s="271"/>
      <c r="U56" s="271"/>
      <c r="V56" s="271"/>
      <c r="W56" s="271"/>
      <c r="X56" s="271"/>
      <c r="Y56" s="271"/>
      <c r="Z56" s="271"/>
      <c r="AA56" s="271"/>
      <c r="AB56" s="271"/>
      <c r="AC56" s="271"/>
      <c r="AD56" s="271"/>
      <c r="AE56" s="271"/>
      <c r="AF56" s="271"/>
      <c r="AG56" s="271"/>
      <c r="AH56" s="271"/>
      <c r="AI56" s="271"/>
      <c r="AJ56" s="271"/>
      <c r="AK56" s="271"/>
      <c r="AL56" s="271"/>
      <c r="AM56" s="271"/>
      <c r="AN56" s="271"/>
      <c r="AO56" s="271"/>
      <c r="AP56" s="271"/>
      <c r="AQ56" s="271"/>
      <c r="AR56" s="271"/>
      <c r="AS56" s="271"/>
      <c r="AT56" s="271"/>
      <c r="AU56" s="271"/>
      <c r="AV56" s="271"/>
      <c r="AW56" s="271"/>
      <c r="AX56" s="271"/>
      <c r="AY56" s="271"/>
      <c r="AZ56" s="271"/>
      <c r="BA56" s="271"/>
      <c r="BB56" s="271"/>
      <c r="BC56" s="271"/>
      <c r="BD56" s="271"/>
      <c r="BE56" s="271"/>
      <c r="BF56" s="271"/>
      <c r="BG56" s="271"/>
      <c r="BH56" s="271"/>
      <c r="BI56" s="271"/>
      <c r="BJ56" s="271"/>
      <c r="BK56" s="271"/>
      <c r="BL56" s="271"/>
      <c r="BM56" s="271"/>
      <c r="BN56" s="271"/>
      <c r="BO56" s="271"/>
      <c r="BP56" s="271"/>
      <c r="BQ56" s="271"/>
      <c r="BR56" s="271"/>
      <c r="BS56" s="271"/>
      <c r="BT56" s="271"/>
      <c r="BU56" s="271"/>
      <c r="BV56" s="271"/>
      <c r="BW56" s="271"/>
      <c r="BX56" s="271"/>
      <c r="BY56" s="271"/>
      <c r="BZ56" s="271"/>
      <c r="CA56" s="271"/>
      <c r="CB56" s="271"/>
      <c r="CC56" s="271"/>
      <c r="CD56" s="271"/>
      <c r="CE56" s="271"/>
      <c r="CF56" s="271"/>
      <c r="CG56" s="271"/>
      <c r="CH56" s="271"/>
      <c r="CI56" s="271"/>
      <c r="CJ56" s="271"/>
      <c r="CK56" s="271"/>
      <c r="CL56" s="271"/>
      <c r="CM56" s="271"/>
      <c r="CN56" s="271"/>
      <c r="CO56" s="271"/>
      <c r="CP56" s="271"/>
      <c r="CQ56" s="271"/>
      <c r="CR56" s="271"/>
      <c r="CS56" s="271"/>
      <c r="CT56" s="271"/>
      <c r="CU56" s="271"/>
      <c r="CV56" s="271"/>
      <c r="CW56" s="271"/>
      <c r="CX56" s="271"/>
      <c r="CY56" s="271"/>
      <c r="CZ56" s="271"/>
      <c r="DA56" s="271"/>
      <c r="DB56" s="271"/>
      <c r="DC56" s="271"/>
      <c r="DD56" s="271"/>
      <c r="DE56" s="271"/>
      <c r="DF56" s="271"/>
      <c r="DG56" s="271"/>
      <c r="DH56" s="271"/>
      <c r="DI56" s="271"/>
      <c r="DJ56" s="271"/>
      <c r="DK56" s="271"/>
      <c r="DL56" s="271"/>
      <c r="DM56" s="271"/>
      <c r="DN56" s="271"/>
      <c r="DO56" s="271"/>
      <c r="DP56" s="271"/>
      <c r="DQ56" s="271"/>
      <c r="DR56" s="271"/>
      <c r="DS56" s="271"/>
      <c r="DT56" s="271"/>
      <c r="DU56" s="271"/>
      <c r="DV56" s="271"/>
      <c r="DW56" s="271"/>
      <c r="DX56" s="271"/>
      <c r="DY56" s="271"/>
      <c r="DZ56" s="271"/>
      <c r="EA56" s="271"/>
      <c r="EB56" s="271"/>
      <c r="EC56" s="271"/>
      <c r="ED56" s="271"/>
      <c r="EE56" s="271"/>
      <c r="EF56" s="271"/>
      <c r="EG56" s="271"/>
      <c r="EH56" s="271"/>
      <c r="EI56" s="271"/>
      <c r="EJ56" s="271"/>
      <c r="EK56" s="271"/>
      <c r="EL56" s="271"/>
      <c r="EM56" s="271"/>
      <c r="EN56" s="271"/>
      <c r="EO56" s="271"/>
      <c r="EP56" s="271"/>
      <c r="EQ56" s="271"/>
      <c r="ER56" s="271"/>
      <c r="ES56" s="271"/>
      <c r="ET56" s="271"/>
      <c r="EU56" s="271"/>
      <c r="EV56" s="271"/>
      <c r="EW56" s="271"/>
      <c r="EX56" s="271"/>
      <c r="EY56" s="271"/>
      <c r="EZ56" s="271"/>
      <c r="FA56" s="271"/>
      <c r="FB56" s="271"/>
      <c r="FC56" s="271"/>
      <c r="FD56" s="271"/>
      <c r="FE56" s="271"/>
      <c r="FF56" s="271"/>
      <c r="FG56" s="271"/>
      <c r="FH56" s="271"/>
      <c r="FI56" s="271"/>
      <c r="FJ56" s="271"/>
      <c r="FK56" s="271"/>
      <c r="FL56" s="271"/>
      <c r="FM56" s="271"/>
      <c r="FN56" s="271"/>
      <c r="FO56" s="271"/>
      <c r="FP56" s="271"/>
      <c r="FQ56" s="271"/>
      <c r="FR56" s="271"/>
      <c r="FS56" s="271"/>
      <c r="FT56" s="271"/>
      <c r="FU56" s="271"/>
      <c r="FV56" s="271"/>
      <c r="FW56" s="271"/>
      <c r="FX56" s="271"/>
      <c r="FY56" s="271"/>
      <c r="FZ56" s="271"/>
      <c r="GA56" s="271"/>
      <c r="GB56" s="271"/>
      <c r="GC56" s="271"/>
      <c r="GD56" s="271"/>
      <c r="GE56" s="271"/>
      <c r="GF56" s="271"/>
      <c r="GG56" s="271"/>
      <c r="GH56" s="271"/>
      <c r="GI56" s="271"/>
      <c r="GJ56" s="271"/>
      <c r="GK56" s="271"/>
      <c r="GL56" s="271"/>
      <c r="GM56" s="271"/>
      <c r="GN56" s="271"/>
      <c r="GO56" s="271"/>
      <c r="GP56" s="271"/>
      <c r="GQ56" s="271"/>
      <c r="GR56" s="271"/>
      <c r="GS56" s="271"/>
      <c r="GT56" s="271"/>
      <c r="GU56" s="271"/>
      <c r="GV56" s="271"/>
      <c r="GW56" s="271"/>
      <c r="GX56" s="271"/>
      <c r="GY56" s="271"/>
      <c r="GZ56" s="271"/>
      <c r="HA56" s="271"/>
      <c r="HB56" s="271"/>
      <c r="HC56" s="271"/>
      <c r="HD56" s="271"/>
      <c r="HE56" s="271"/>
      <c r="HF56" s="271"/>
      <c r="HG56" s="271"/>
      <c r="HH56" s="271"/>
      <c r="HI56" s="271"/>
      <c r="HJ56" s="271"/>
      <c r="HK56" s="271"/>
      <c r="HL56" s="271"/>
      <c r="HM56" s="271"/>
      <c r="HN56" s="271"/>
      <c r="HO56" s="271"/>
      <c r="HP56" s="271"/>
      <c r="HQ56" s="271"/>
      <c r="HR56" s="271"/>
      <c r="HS56" s="271"/>
      <c r="HT56" s="271"/>
      <c r="HU56" s="271"/>
      <c r="HV56" s="271"/>
      <c r="HW56" s="271"/>
      <c r="HX56" s="271"/>
      <c r="HY56" s="271"/>
      <c r="HZ56" s="271"/>
      <c r="IA56" s="271"/>
      <c r="IB56" s="271"/>
      <c r="IC56" s="271"/>
      <c r="ID56" s="271"/>
      <c r="IE56" s="271"/>
      <c r="IF56" s="271"/>
      <c r="IG56" s="271"/>
      <c r="IH56" s="271"/>
      <c r="II56" s="271"/>
      <c r="IJ56" s="271"/>
      <c r="IK56" s="271"/>
      <c r="IL56" s="271"/>
      <c r="IM56" s="271"/>
      <c r="IN56" s="271"/>
      <c r="IO56" s="271"/>
      <c r="IP56" s="271"/>
    </row>
    <row r="57" spans="1:250" s="213" customFormat="1" ht="17.399999999999999" customHeight="1">
      <c r="A57" s="223"/>
      <c r="B57" s="171"/>
      <c r="C57" s="247"/>
      <c r="D57" s="171"/>
      <c r="E57" s="171"/>
      <c r="F57" s="219"/>
      <c r="G57" s="248"/>
      <c r="H57" s="248"/>
      <c r="I57" s="250"/>
      <c r="J57" s="255"/>
      <c r="K57" s="255"/>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71"/>
      <c r="AL57" s="271"/>
      <c r="AM57" s="271"/>
      <c r="AN57" s="271"/>
      <c r="AO57" s="271"/>
      <c r="AP57" s="271"/>
      <c r="AQ57" s="271"/>
      <c r="AR57" s="271"/>
      <c r="AS57" s="271"/>
      <c r="AT57" s="271"/>
      <c r="AU57" s="271"/>
      <c r="AV57" s="271"/>
      <c r="AW57" s="271"/>
      <c r="AX57" s="271"/>
      <c r="AY57" s="271"/>
      <c r="AZ57" s="271"/>
      <c r="BA57" s="271"/>
      <c r="BB57" s="271"/>
      <c r="BC57" s="271"/>
      <c r="BD57" s="271"/>
      <c r="BE57" s="271"/>
      <c r="BF57" s="271"/>
      <c r="BG57" s="271"/>
      <c r="BH57" s="271"/>
      <c r="BI57" s="271"/>
      <c r="BJ57" s="271"/>
      <c r="BK57" s="271"/>
      <c r="BL57" s="271"/>
      <c r="BM57" s="271"/>
      <c r="BN57" s="271"/>
      <c r="BO57" s="271"/>
      <c r="BP57" s="271"/>
      <c r="BQ57" s="271"/>
      <c r="BR57" s="271"/>
      <c r="BS57" s="271"/>
      <c r="BT57" s="271"/>
      <c r="BU57" s="271"/>
      <c r="BV57" s="271"/>
      <c r="BW57" s="271"/>
      <c r="BX57" s="271"/>
      <c r="BY57" s="271"/>
      <c r="BZ57" s="271"/>
      <c r="CA57" s="271"/>
      <c r="CB57" s="271"/>
      <c r="CC57" s="271"/>
      <c r="CD57" s="271"/>
      <c r="CE57" s="271"/>
      <c r="CF57" s="271"/>
      <c r="CG57" s="271"/>
      <c r="CH57" s="271"/>
      <c r="CI57" s="271"/>
      <c r="CJ57" s="271"/>
      <c r="CK57" s="271"/>
      <c r="CL57" s="271"/>
      <c r="CM57" s="271"/>
      <c r="CN57" s="271"/>
      <c r="CO57" s="271"/>
      <c r="CP57" s="271"/>
      <c r="CQ57" s="271"/>
      <c r="CR57" s="271"/>
      <c r="CS57" s="271"/>
      <c r="CT57" s="271"/>
      <c r="CU57" s="271"/>
      <c r="CV57" s="271"/>
      <c r="CW57" s="271"/>
      <c r="CX57" s="271"/>
      <c r="CY57" s="271"/>
      <c r="CZ57" s="271"/>
      <c r="DA57" s="271"/>
      <c r="DB57" s="271"/>
      <c r="DC57" s="271"/>
      <c r="DD57" s="271"/>
      <c r="DE57" s="271"/>
      <c r="DF57" s="271"/>
      <c r="DG57" s="271"/>
      <c r="DH57" s="271"/>
      <c r="DI57" s="271"/>
      <c r="DJ57" s="271"/>
      <c r="DK57" s="271"/>
      <c r="DL57" s="271"/>
      <c r="DM57" s="271"/>
      <c r="DN57" s="271"/>
      <c r="DO57" s="271"/>
      <c r="DP57" s="271"/>
      <c r="DQ57" s="271"/>
      <c r="DR57" s="271"/>
      <c r="DS57" s="271"/>
      <c r="DT57" s="271"/>
      <c r="DU57" s="271"/>
      <c r="DV57" s="271"/>
      <c r="DW57" s="271"/>
      <c r="DX57" s="271"/>
      <c r="DY57" s="271"/>
      <c r="DZ57" s="271"/>
      <c r="EA57" s="271"/>
      <c r="EB57" s="271"/>
      <c r="EC57" s="271"/>
      <c r="ED57" s="271"/>
      <c r="EE57" s="271"/>
      <c r="EF57" s="271"/>
      <c r="EG57" s="271"/>
      <c r="EH57" s="271"/>
      <c r="EI57" s="271"/>
      <c r="EJ57" s="271"/>
      <c r="EK57" s="271"/>
      <c r="EL57" s="271"/>
      <c r="EM57" s="271"/>
      <c r="EN57" s="271"/>
      <c r="EO57" s="271"/>
      <c r="EP57" s="271"/>
      <c r="EQ57" s="271"/>
      <c r="ER57" s="271"/>
      <c r="ES57" s="271"/>
      <c r="ET57" s="271"/>
      <c r="EU57" s="271"/>
      <c r="EV57" s="271"/>
      <c r="EW57" s="271"/>
      <c r="EX57" s="271"/>
      <c r="EY57" s="271"/>
      <c r="EZ57" s="271"/>
      <c r="FA57" s="271"/>
      <c r="FB57" s="271"/>
      <c r="FC57" s="271"/>
      <c r="FD57" s="271"/>
      <c r="FE57" s="271"/>
      <c r="FF57" s="271"/>
      <c r="FG57" s="271"/>
      <c r="FH57" s="271"/>
      <c r="FI57" s="271"/>
      <c r="FJ57" s="271"/>
      <c r="FK57" s="271"/>
      <c r="FL57" s="271"/>
      <c r="FM57" s="271"/>
      <c r="FN57" s="271"/>
      <c r="FO57" s="271"/>
      <c r="FP57" s="271"/>
      <c r="FQ57" s="271"/>
      <c r="FR57" s="271"/>
      <c r="FS57" s="271"/>
      <c r="FT57" s="271"/>
      <c r="FU57" s="271"/>
      <c r="FV57" s="271"/>
      <c r="FW57" s="271"/>
      <c r="FX57" s="271"/>
      <c r="FY57" s="271"/>
      <c r="FZ57" s="271"/>
      <c r="GA57" s="271"/>
      <c r="GB57" s="271"/>
      <c r="GC57" s="271"/>
      <c r="GD57" s="271"/>
      <c r="GE57" s="271"/>
      <c r="GF57" s="271"/>
      <c r="GG57" s="271"/>
      <c r="GH57" s="271"/>
      <c r="GI57" s="271"/>
      <c r="GJ57" s="271"/>
      <c r="GK57" s="271"/>
      <c r="GL57" s="271"/>
      <c r="GM57" s="271"/>
      <c r="GN57" s="271"/>
      <c r="GO57" s="271"/>
      <c r="GP57" s="271"/>
      <c r="GQ57" s="271"/>
      <c r="GR57" s="271"/>
      <c r="GS57" s="271"/>
      <c r="GT57" s="271"/>
      <c r="GU57" s="271"/>
      <c r="GV57" s="271"/>
      <c r="GW57" s="271"/>
      <c r="GX57" s="271"/>
      <c r="GY57" s="271"/>
      <c r="GZ57" s="271"/>
      <c r="HA57" s="271"/>
      <c r="HB57" s="271"/>
      <c r="HC57" s="271"/>
      <c r="HD57" s="271"/>
      <c r="HE57" s="271"/>
      <c r="HF57" s="271"/>
      <c r="HG57" s="271"/>
      <c r="HH57" s="271"/>
      <c r="HI57" s="271"/>
      <c r="HJ57" s="271"/>
      <c r="HK57" s="271"/>
      <c r="HL57" s="271"/>
      <c r="HM57" s="271"/>
      <c r="HN57" s="271"/>
      <c r="HO57" s="271"/>
      <c r="HP57" s="271"/>
      <c r="HQ57" s="271"/>
      <c r="HR57" s="271"/>
      <c r="HS57" s="271"/>
      <c r="HT57" s="271"/>
      <c r="HU57" s="271"/>
      <c r="HV57" s="271"/>
      <c r="HW57" s="271"/>
      <c r="HX57" s="271"/>
      <c r="HY57" s="271"/>
      <c r="HZ57" s="271"/>
      <c r="IA57" s="271"/>
      <c r="IB57" s="271"/>
      <c r="IC57" s="271"/>
      <c r="ID57" s="271"/>
      <c r="IE57" s="271"/>
      <c r="IF57" s="271"/>
      <c r="IG57" s="271"/>
      <c r="IH57" s="271"/>
      <c r="II57" s="271"/>
      <c r="IJ57" s="271"/>
      <c r="IK57" s="271"/>
      <c r="IL57" s="271"/>
      <c r="IM57" s="271"/>
      <c r="IN57" s="271"/>
      <c r="IO57" s="271"/>
      <c r="IP57" s="271"/>
    </row>
    <row r="58" spans="1:250" s="213" customFormat="1" ht="17.399999999999999" customHeight="1">
      <c r="A58" s="223"/>
      <c r="B58" s="171"/>
      <c r="C58" s="171"/>
      <c r="D58" s="171"/>
      <c r="E58" s="171"/>
      <c r="F58" s="219"/>
      <c r="G58" s="248"/>
      <c r="H58" s="248"/>
      <c r="I58" s="250"/>
      <c r="J58" s="258"/>
      <c r="K58" s="255"/>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71"/>
      <c r="AL58" s="271"/>
      <c r="AM58" s="271"/>
      <c r="AN58" s="271"/>
      <c r="AO58" s="271"/>
      <c r="AP58" s="271"/>
      <c r="AQ58" s="271"/>
      <c r="AR58" s="271"/>
      <c r="AS58" s="271"/>
      <c r="AT58" s="271"/>
      <c r="AU58" s="271"/>
      <c r="AV58" s="271"/>
      <c r="AW58" s="271"/>
      <c r="AX58" s="271"/>
      <c r="AY58" s="271"/>
      <c r="AZ58" s="271"/>
      <c r="BA58" s="271"/>
      <c r="BB58" s="271"/>
      <c r="BC58" s="271"/>
      <c r="BD58" s="271"/>
      <c r="BE58" s="271"/>
      <c r="BF58" s="271"/>
      <c r="BG58" s="271"/>
      <c r="BH58" s="271"/>
      <c r="BI58" s="271"/>
      <c r="BJ58" s="271"/>
      <c r="BK58" s="271"/>
      <c r="BL58" s="271"/>
      <c r="BM58" s="271"/>
      <c r="BN58" s="271"/>
      <c r="BO58" s="271"/>
      <c r="BP58" s="271"/>
      <c r="BQ58" s="271"/>
      <c r="BR58" s="271"/>
      <c r="BS58" s="271"/>
      <c r="BT58" s="271"/>
      <c r="BU58" s="271"/>
      <c r="BV58" s="271"/>
      <c r="BW58" s="271"/>
      <c r="BX58" s="271"/>
      <c r="BY58" s="271"/>
      <c r="BZ58" s="271"/>
      <c r="CA58" s="271"/>
      <c r="CB58" s="271"/>
      <c r="CC58" s="271"/>
      <c r="CD58" s="271"/>
      <c r="CE58" s="271"/>
      <c r="CF58" s="271"/>
      <c r="CG58" s="271"/>
      <c r="CH58" s="271"/>
      <c r="CI58" s="271"/>
      <c r="CJ58" s="271"/>
      <c r="CK58" s="271"/>
      <c r="CL58" s="271"/>
      <c r="CM58" s="271"/>
      <c r="CN58" s="271"/>
      <c r="CO58" s="271"/>
      <c r="CP58" s="271"/>
      <c r="CQ58" s="271"/>
      <c r="CR58" s="271"/>
      <c r="CS58" s="271"/>
      <c r="CT58" s="271"/>
      <c r="CU58" s="271"/>
      <c r="CV58" s="271"/>
      <c r="CW58" s="271"/>
      <c r="CX58" s="271"/>
      <c r="CY58" s="271"/>
      <c r="CZ58" s="271"/>
      <c r="DA58" s="271"/>
      <c r="DB58" s="271"/>
      <c r="DC58" s="271"/>
      <c r="DD58" s="271"/>
      <c r="DE58" s="271"/>
      <c r="DF58" s="271"/>
      <c r="DG58" s="271"/>
      <c r="DH58" s="271"/>
      <c r="DI58" s="271"/>
      <c r="DJ58" s="271"/>
      <c r="DK58" s="271"/>
      <c r="DL58" s="271"/>
      <c r="DM58" s="271"/>
      <c r="DN58" s="271"/>
      <c r="DO58" s="271"/>
      <c r="DP58" s="271"/>
      <c r="DQ58" s="271"/>
      <c r="DR58" s="271"/>
      <c r="DS58" s="271"/>
      <c r="DT58" s="271"/>
      <c r="DU58" s="271"/>
      <c r="DV58" s="271"/>
      <c r="DW58" s="271"/>
      <c r="DX58" s="271"/>
      <c r="DY58" s="271"/>
      <c r="DZ58" s="271"/>
      <c r="EA58" s="271"/>
      <c r="EB58" s="271"/>
      <c r="EC58" s="271"/>
      <c r="ED58" s="271"/>
      <c r="EE58" s="271"/>
      <c r="EF58" s="271"/>
      <c r="EG58" s="271"/>
      <c r="EH58" s="271"/>
      <c r="EI58" s="271"/>
      <c r="EJ58" s="271"/>
      <c r="EK58" s="271"/>
      <c r="EL58" s="271"/>
      <c r="EM58" s="271"/>
      <c r="EN58" s="271"/>
      <c r="EO58" s="271"/>
      <c r="EP58" s="271"/>
      <c r="EQ58" s="271"/>
      <c r="ER58" s="271"/>
      <c r="ES58" s="271"/>
      <c r="ET58" s="271"/>
      <c r="EU58" s="271"/>
      <c r="EV58" s="271"/>
      <c r="EW58" s="271"/>
      <c r="EX58" s="271"/>
      <c r="EY58" s="271"/>
      <c r="EZ58" s="271"/>
      <c r="FA58" s="271"/>
      <c r="FB58" s="271"/>
      <c r="FC58" s="271"/>
      <c r="FD58" s="271"/>
      <c r="FE58" s="271"/>
      <c r="FF58" s="271"/>
      <c r="FG58" s="271"/>
      <c r="FH58" s="271"/>
      <c r="FI58" s="271"/>
      <c r="FJ58" s="271"/>
      <c r="FK58" s="271"/>
      <c r="FL58" s="271"/>
      <c r="FM58" s="271"/>
      <c r="FN58" s="271"/>
      <c r="FO58" s="271"/>
      <c r="FP58" s="271"/>
      <c r="FQ58" s="271"/>
      <c r="FR58" s="271"/>
      <c r="FS58" s="271"/>
      <c r="FT58" s="271"/>
      <c r="FU58" s="271"/>
      <c r="FV58" s="271"/>
      <c r="FW58" s="271"/>
      <c r="FX58" s="271"/>
      <c r="FY58" s="271"/>
      <c r="FZ58" s="271"/>
      <c r="GA58" s="271"/>
      <c r="GB58" s="271"/>
      <c r="GC58" s="271"/>
      <c r="GD58" s="271"/>
      <c r="GE58" s="271"/>
      <c r="GF58" s="271"/>
      <c r="GG58" s="271"/>
      <c r="GH58" s="271"/>
      <c r="GI58" s="271"/>
      <c r="GJ58" s="271"/>
      <c r="GK58" s="271"/>
      <c r="GL58" s="271"/>
      <c r="GM58" s="271"/>
      <c r="GN58" s="271"/>
      <c r="GO58" s="271"/>
      <c r="GP58" s="271"/>
      <c r="GQ58" s="271"/>
      <c r="GR58" s="271"/>
      <c r="GS58" s="271"/>
      <c r="GT58" s="271"/>
      <c r="GU58" s="271"/>
      <c r="GV58" s="271"/>
      <c r="GW58" s="271"/>
      <c r="GX58" s="271"/>
      <c r="GY58" s="271"/>
      <c r="GZ58" s="271"/>
      <c r="HA58" s="271"/>
      <c r="HB58" s="271"/>
      <c r="HC58" s="271"/>
      <c r="HD58" s="271"/>
      <c r="HE58" s="271"/>
      <c r="HF58" s="271"/>
      <c r="HG58" s="271"/>
      <c r="HH58" s="271"/>
      <c r="HI58" s="271"/>
      <c r="HJ58" s="271"/>
      <c r="HK58" s="271"/>
      <c r="HL58" s="271"/>
      <c r="HM58" s="271"/>
      <c r="HN58" s="271"/>
      <c r="HO58" s="271"/>
      <c r="HP58" s="271"/>
      <c r="HQ58" s="271"/>
      <c r="HR58" s="271"/>
      <c r="HS58" s="271"/>
      <c r="HT58" s="271"/>
      <c r="HU58" s="271"/>
      <c r="HV58" s="271"/>
      <c r="HW58" s="271"/>
      <c r="HX58" s="271"/>
      <c r="HY58" s="271"/>
      <c r="HZ58" s="271"/>
      <c r="IA58" s="271"/>
      <c r="IB58" s="271"/>
      <c r="IC58" s="271"/>
      <c r="ID58" s="271"/>
      <c r="IE58" s="271"/>
      <c r="IF58" s="271"/>
      <c r="IG58" s="271"/>
      <c r="IH58" s="271"/>
      <c r="II58" s="271"/>
      <c r="IJ58" s="271"/>
      <c r="IK58" s="271"/>
      <c r="IL58" s="271"/>
      <c r="IM58" s="271"/>
      <c r="IN58" s="271"/>
      <c r="IO58" s="271"/>
      <c r="IP58" s="271"/>
    </row>
    <row r="59" spans="1:250" s="213" customFormat="1" ht="17.399999999999999" customHeight="1">
      <c r="A59" s="223"/>
      <c r="B59" s="171"/>
      <c r="C59" s="249" t="s">
        <v>81</v>
      </c>
      <c r="D59" s="171"/>
      <c r="E59" s="171"/>
      <c r="F59" s="219"/>
      <c r="G59" s="248"/>
      <c r="H59" s="248"/>
      <c r="I59" s="250"/>
      <c r="J59" s="258"/>
      <c r="K59" s="255"/>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71"/>
      <c r="AL59" s="271"/>
      <c r="AM59" s="271"/>
      <c r="AN59" s="271"/>
      <c r="AO59" s="271"/>
      <c r="AP59" s="271"/>
      <c r="AQ59" s="271"/>
      <c r="AR59" s="271"/>
      <c r="AS59" s="271"/>
      <c r="AT59" s="271"/>
      <c r="AU59" s="271"/>
      <c r="AV59" s="271"/>
      <c r="AW59" s="271"/>
      <c r="AX59" s="271"/>
      <c r="AY59" s="271"/>
      <c r="AZ59" s="271"/>
      <c r="BA59" s="271"/>
      <c r="BB59" s="271"/>
      <c r="BC59" s="271"/>
      <c r="BD59" s="271"/>
      <c r="BE59" s="271"/>
      <c r="BF59" s="271"/>
      <c r="BG59" s="271"/>
      <c r="BH59" s="271"/>
      <c r="BI59" s="271"/>
      <c r="BJ59" s="271"/>
      <c r="BK59" s="271"/>
      <c r="BL59" s="271"/>
      <c r="BM59" s="271"/>
      <c r="BN59" s="271"/>
      <c r="BO59" s="271"/>
      <c r="BP59" s="271"/>
      <c r="BQ59" s="271"/>
      <c r="BR59" s="271"/>
      <c r="BS59" s="271"/>
      <c r="BT59" s="271"/>
      <c r="BU59" s="271"/>
      <c r="BV59" s="271"/>
      <c r="BW59" s="271"/>
      <c r="BX59" s="271"/>
      <c r="BY59" s="271"/>
      <c r="BZ59" s="271"/>
      <c r="CA59" s="271"/>
      <c r="CB59" s="271"/>
      <c r="CC59" s="271"/>
      <c r="CD59" s="271"/>
      <c r="CE59" s="271"/>
      <c r="CF59" s="271"/>
      <c r="CG59" s="271"/>
      <c r="CH59" s="271"/>
      <c r="CI59" s="271"/>
      <c r="CJ59" s="271"/>
      <c r="CK59" s="271"/>
      <c r="CL59" s="271"/>
      <c r="CM59" s="271"/>
      <c r="CN59" s="271"/>
      <c r="CO59" s="271"/>
      <c r="CP59" s="271"/>
      <c r="CQ59" s="271"/>
      <c r="CR59" s="271"/>
      <c r="CS59" s="271"/>
      <c r="CT59" s="271"/>
      <c r="CU59" s="271"/>
      <c r="CV59" s="271"/>
      <c r="CW59" s="271"/>
      <c r="CX59" s="271"/>
      <c r="CY59" s="271"/>
      <c r="CZ59" s="271"/>
      <c r="DA59" s="271"/>
      <c r="DB59" s="271"/>
      <c r="DC59" s="271"/>
      <c r="DD59" s="271"/>
      <c r="DE59" s="271"/>
      <c r="DF59" s="271"/>
      <c r="DG59" s="271"/>
      <c r="DH59" s="271"/>
      <c r="DI59" s="271"/>
      <c r="DJ59" s="271"/>
      <c r="DK59" s="271"/>
      <c r="DL59" s="271"/>
      <c r="DM59" s="271"/>
      <c r="DN59" s="271"/>
      <c r="DO59" s="271"/>
      <c r="DP59" s="271"/>
      <c r="DQ59" s="271"/>
      <c r="DR59" s="271"/>
      <c r="DS59" s="271"/>
      <c r="DT59" s="271"/>
      <c r="DU59" s="271"/>
      <c r="DV59" s="271"/>
      <c r="DW59" s="271"/>
      <c r="DX59" s="271"/>
      <c r="DY59" s="271"/>
      <c r="DZ59" s="271"/>
      <c r="EA59" s="271"/>
      <c r="EB59" s="271"/>
      <c r="EC59" s="271"/>
      <c r="ED59" s="271"/>
      <c r="EE59" s="271"/>
      <c r="EF59" s="271"/>
      <c r="EG59" s="271"/>
      <c r="EH59" s="271"/>
      <c r="EI59" s="271"/>
      <c r="EJ59" s="271"/>
      <c r="EK59" s="271"/>
      <c r="EL59" s="271"/>
      <c r="EM59" s="271"/>
      <c r="EN59" s="271"/>
      <c r="EO59" s="271"/>
      <c r="EP59" s="271"/>
      <c r="EQ59" s="271"/>
      <c r="ER59" s="271"/>
      <c r="ES59" s="271"/>
      <c r="ET59" s="271"/>
      <c r="EU59" s="271"/>
      <c r="EV59" s="271"/>
      <c r="EW59" s="271"/>
      <c r="EX59" s="271"/>
      <c r="EY59" s="271"/>
      <c r="EZ59" s="271"/>
      <c r="FA59" s="271"/>
      <c r="FB59" s="271"/>
      <c r="FC59" s="271"/>
      <c r="FD59" s="271"/>
      <c r="FE59" s="271"/>
      <c r="FF59" s="271"/>
      <c r="FG59" s="271"/>
      <c r="FH59" s="271"/>
      <c r="FI59" s="271"/>
      <c r="FJ59" s="271"/>
      <c r="FK59" s="271"/>
      <c r="FL59" s="271"/>
      <c r="FM59" s="271"/>
      <c r="FN59" s="271"/>
      <c r="FO59" s="271"/>
      <c r="FP59" s="271"/>
      <c r="FQ59" s="271"/>
      <c r="FR59" s="271"/>
      <c r="FS59" s="271"/>
      <c r="FT59" s="271"/>
      <c r="FU59" s="271"/>
      <c r="FV59" s="271"/>
      <c r="FW59" s="271"/>
      <c r="FX59" s="271"/>
      <c r="FY59" s="271"/>
      <c r="FZ59" s="271"/>
      <c r="GA59" s="271"/>
      <c r="GB59" s="271"/>
      <c r="GC59" s="271"/>
      <c r="GD59" s="271"/>
      <c r="GE59" s="271"/>
      <c r="GF59" s="271"/>
      <c r="GG59" s="271"/>
      <c r="GH59" s="271"/>
      <c r="GI59" s="271"/>
      <c r="GJ59" s="271"/>
      <c r="GK59" s="271"/>
      <c r="GL59" s="271"/>
      <c r="GM59" s="271"/>
      <c r="GN59" s="271"/>
      <c r="GO59" s="271"/>
      <c r="GP59" s="271"/>
      <c r="GQ59" s="271"/>
      <c r="GR59" s="271"/>
      <c r="GS59" s="271"/>
      <c r="GT59" s="271"/>
      <c r="GU59" s="271"/>
      <c r="GV59" s="271"/>
      <c r="GW59" s="271"/>
      <c r="GX59" s="271"/>
      <c r="GY59" s="271"/>
      <c r="GZ59" s="271"/>
      <c r="HA59" s="271"/>
      <c r="HB59" s="271"/>
      <c r="HC59" s="271"/>
      <c r="HD59" s="271"/>
      <c r="HE59" s="271"/>
      <c r="HF59" s="271"/>
      <c r="HG59" s="271"/>
      <c r="HH59" s="271"/>
      <c r="HI59" s="271"/>
      <c r="HJ59" s="271"/>
      <c r="HK59" s="271"/>
      <c r="HL59" s="271"/>
      <c r="HM59" s="271"/>
      <c r="HN59" s="271"/>
      <c r="HO59" s="271"/>
      <c r="HP59" s="271"/>
      <c r="HQ59" s="271"/>
      <c r="HR59" s="271"/>
      <c r="HS59" s="271"/>
      <c r="HT59" s="271"/>
      <c r="HU59" s="271"/>
      <c r="HV59" s="271"/>
      <c r="HW59" s="271"/>
      <c r="HX59" s="271"/>
      <c r="HY59" s="271"/>
      <c r="HZ59" s="271"/>
      <c r="IA59" s="271"/>
      <c r="IB59" s="271"/>
      <c r="IC59" s="271"/>
      <c r="ID59" s="271"/>
      <c r="IE59" s="271"/>
      <c r="IF59" s="271"/>
      <c r="IG59" s="271"/>
      <c r="IH59" s="271"/>
      <c r="II59" s="271"/>
      <c r="IJ59" s="271"/>
      <c r="IK59" s="271"/>
      <c r="IL59" s="271"/>
      <c r="IM59" s="271"/>
      <c r="IN59" s="271"/>
      <c r="IO59" s="271"/>
      <c r="IP59" s="271"/>
    </row>
    <row r="60" spans="1:250" s="213" customFormat="1" ht="17.399999999999999" customHeight="1">
      <c r="A60" s="223"/>
      <c r="B60" s="171"/>
      <c r="C60" s="171"/>
      <c r="D60" s="171"/>
      <c r="E60" s="171"/>
      <c r="F60" s="219"/>
      <c r="G60" s="248"/>
      <c r="H60" s="248"/>
      <c r="I60" s="250"/>
      <c r="J60" s="258"/>
      <c r="K60" s="255"/>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71"/>
      <c r="AL60" s="271"/>
      <c r="AM60" s="271"/>
      <c r="AN60" s="271"/>
      <c r="AO60" s="271"/>
      <c r="AP60" s="271"/>
      <c r="AQ60" s="271"/>
      <c r="AR60" s="271"/>
      <c r="AS60" s="271"/>
      <c r="AT60" s="271"/>
      <c r="AU60" s="271"/>
      <c r="AV60" s="271"/>
      <c r="AW60" s="271"/>
      <c r="AX60" s="271"/>
      <c r="AY60" s="271"/>
      <c r="AZ60" s="271"/>
      <c r="BA60" s="271"/>
      <c r="BB60" s="271"/>
      <c r="BC60" s="271"/>
      <c r="BD60" s="271"/>
      <c r="BE60" s="271"/>
      <c r="BF60" s="271"/>
      <c r="BG60" s="271"/>
      <c r="BH60" s="271"/>
      <c r="BI60" s="271"/>
      <c r="BJ60" s="271"/>
      <c r="BK60" s="271"/>
      <c r="BL60" s="271"/>
      <c r="BM60" s="271"/>
      <c r="BN60" s="271"/>
      <c r="BO60" s="271"/>
      <c r="BP60" s="271"/>
      <c r="BQ60" s="271"/>
      <c r="BR60" s="271"/>
      <c r="BS60" s="271"/>
      <c r="BT60" s="271"/>
      <c r="BU60" s="271"/>
      <c r="BV60" s="271"/>
      <c r="BW60" s="271"/>
      <c r="BX60" s="271"/>
      <c r="BY60" s="271"/>
      <c r="BZ60" s="271"/>
      <c r="CA60" s="271"/>
      <c r="CB60" s="271"/>
      <c r="CC60" s="271"/>
      <c r="CD60" s="271"/>
      <c r="CE60" s="271"/>
      <c r="CF60" s="271"/>
      <c r="CG60" s="271"/>
      <c r="CH60" s="271"/>
      <c r="CI60" s="271"/>
      <c r="CJ60" s="271"/>
      <c r="CK60" s="271"/>
      <c r="CL60" s="271"/>
      <c r="CM60" s="271"/>
      <c r="CN60" s="271"/>
      <c r="CO60" s="271"/>
      <c r="CP60" s="271"/>
      <c r="CQ60" s="271"/>
      <c r="CR60" s="271"/>
      <c r="CS60" s="271"/>
      <c r="CT60" s="271"/>
      <c r="CU60" s="271"/>
      <c r="CV60" s="271"/>
      <c r="CW60" s="271"/>
      <c r="CX60" s="271"/>
      <c r="CY60" s="271"/>
      <c r="CZ60" s="271"/>
      <c r="DA60" s="271"/>
      <c r="DB60" s="271"/>
      <c r="DC60" s="271"/>
      <c r="DD60" s="271"/>
      <c r="DE60" s="271"/>
      <c r="DF60" s="271"/>
      <c r="DG60" s="271"/>
      <c r="DH60" s="271"/>
      <c r="DI60" s="271"/>
      <c r="DJ60" s="271"/>
      <c r="DK60" s="271"/>
      <c r="DL60" s="271"/>
      <c r="DM60" s="271"/>
      <c r="DN60" s="271"/>
      <c r="DO60" s="271"/>
      <c r="DP60" s="271"/>
      <c r="DQ60" s="271"/>
      <c r="DR60" s="271"/>
      <c r="DS60" s="271"/>
      <c r="DT60" s="271"/>
      <c r="DU60" s="271"/>
      <c r="DV60" s="271"/>
      <c r="DW60" s="271"/>
      <c r="DX60" s="271"/>
      <c r="DY60" s="271"/>
      <c r="DZ60" s="271"/>
      <c r="EA60" s="271"/>
      <c r="EB60" s="271"/>
      <c r="EC60" s="271"/>
      <c r="ED60" s="271"/>
      <c r="EE60" s="271"/>
      <c r="EF60" s="271"/>
      <c r="EG60" s="271"/>
      <c r="EH60" s="271"/>
      <c r="EI60" s="271"/>
      <c r="EJ60" s="271"/>
      <c r="EK60" s="271"/>
      <c r="EL60" s="271"/>
      <c r="EM60" s="271"/>
      <c r="EN60" s="271"/>
      <c r="EO60" s="271"/>
      <c r="EP60" s="271"/>
      <c r="EQ60" s="271"/>
      <c r="ER60" s="271"/>
      <c r="ES60" s="271"/>
      <c r="ET60" s="271"/>
      <c r="EU60" s="271"/>
      <c r="EV60" s="271"/>
      <c r="EW60" s="271"/>
      <c r="EX60" s="271"/>
      <c r="EY60" s="271"/>
      <c r="EZ60" s="271"/>
      <c r="FA60" s="271"/>
      <c r="FB60" s="271"/>
      <c r="FC60" s="271"/>
      <c r="FD60" s="271"/>
      <c r="FE60" s="271"/>
      <c r="FF60" s="271"/>
      <c r="FG60" s="271"/>
      <c r="FH60" s="271"/>
      <c r="FI60" s="271"/>
      <c r="FJ60" s="271"/>
      <c r="FK60" s="271"/>
      <c r="FL60" s="271"/>
      <c r="FM60" s="271"/>
      <c r="FN60" s="271"/>
      <c r="FO60" s="271"/>
      <c r="FP60" s="271"/>
      <c r="FQ60" s="271"/>
      <c r="FR60" s="271"/>
      <c r="FS60" s="271"/>
      <c r="FT60" s="271"/>
      <c r="FU60" s="271"/>
      <c r="FV60" s="271"/>
      <c r="FW60" s="271"/>
      <c r="FX60" s="271"/>
      <c r="FY60" s="271"/>
      <c r="FZ60" s="271"/>
      <c r="GA60" s="271"/>
      <c r="GB60" s="271"/>
      <c r="GC60" s="271"/>
      <c r="GD60" s="271"/>
      <c r="GE60" s="271"/>
      <c r="GF60" s="271"/>
      <c r="GG60" s="271"/>
      <c r="GH60" s="271"/>
      <c r="GI60" s="271"/>
      <c r="GJ60" s="271"/>
      <c r="GK60" s="271"/>
      <c r="GL60" s="271"/>
      <c r="GM60" s="271"/>
      <c r="GN60" s="271"/>
      <c r="GO60" s="271"/>
      <c r="GP60" s="271"/>
      <c r="GQ60" s="271"/>
      <c r="GR60" s="271"/>
      <c r="GS60" s="271"/>
      <c r="GT60" s="271"/>
      <c r="GU60" s="271"/>
      <c r="GV60" s="271"/>
      <c r="GW60" s="271"/>
      <c r="GX60" s="271"/>
      <c r="GY60" s="271"/>
      <c r="GZ60" s="271"/>
      <c r="HA60" s="271"/>
      <c r="HB60" s="271"/>
      <c r="HC60" s="271"/>
      <c r="HD60" s="271"/>
      <c r="HE60" s="271"/>
      <c r="HF60" s="271"/>
      <c r="HG60" s="271"/>
      <c r="HH60" s="271"/>
      <c r="HI60" s="271"/>
      <c r="HJ60" s="271"/>
      <c r="HK60" s="271"/>
      <c r="HL60" s="271"/>
      <c r="HM60" s="271"/>
      <c r="HN60" s="271"/>
      <c r="HO60" s="271"/>
      <c r="HP60" s="271"/>
      <c r="HQ60" s="271"/>
      <c r="HR60" s="271"/>
      <c r="HS60" s="271"/>
      <c r="HT60" s="271"/>
      <c r="HU60" s="271"/>
      <c r="HV60" s="271"/>
      <c r="HW60" s="271"/>
      <c r="HX60" s="271"/>
      <c r="HY60" s="271"/>
      <c r="HZ60" s="271"/>
      <c r="IA60" s="271"/>
      <c r="IB60" s="271"/>
      <c r="IC60" s="271"/>
      <c r="ID60" s="271"/>
      <c r="IE60" s="271"/>
      <c r="IF60" s="271"/>
      <c r="IG60" s="271"/>
      <c r="IH60" s="271"/>
      <c r="II60" s="271"/>
      <c r="IJ60" s="271"/>
      <c r="IK60" s="271"/>
      <c r="IL60" s="271"/>
      <c r="IM60" s="271"/>
      <c r="IN60" s="271"/>
      <c r="IO60" s="271"/>
      <c r="IP60" s="271"/>
    </row>
    <row r="61" spans="1:250" s="213" customFormat="1" ht="17.399999999999999" customHeight="1">
      <c r="A61" s="223"/>
      <c r="B61" s="171"/>
      <c r="C61" s="247" t="s">
        <v>11</v>
      </c>
      <c r="D61" s="171" t="s">
        <v>79</v>
      </c>
      <c r="E61" s="171"/>
      <c r="F61" s="219"/>
      <c r="G61" s="248"/>
      <c r="H61" s="248"/>
      <c r="I61" s="250">
        <f>'JOINTS SHED'!K141</f>
        <v>228.75</v>
      </c>
      <c r="J61" s="255"/>
      <c r="K61" s="255"/>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71"/>
      <c r="AL61" s="271"/>
      <c r="AM61" s="271"/>
      <c r="AN61" s="271"/>
      <c r="AO61" s="271"/>
      <c r="AP61" s="271"/>
      <c r="AQ61" s="271"/>
      <c r="AR61" s="271"/>
      <c r="AS61" s="271"/>
      <c r="AT61" s="271"/>
      <c r="AU61" s="271"/>
      <c r="AV61" s="271"/>
      <c r="AW61" s="271"/>
      <c r="AX61" s="271"/>
      <c r="AY61" s="271"/>
      <c r="AZ61" s="271"/>
      <c r="BA61" s="271"/>
      <c r="BB61" s="271"/>
      <c r="BC61" s="271"/>
      <c r="BD61" s="271"/>
      <c r="BE61" s="271"/>
      <c r="BF61" s="271"/>
      <c r="BG61" s="271"/>
      <c r="BH61" s="271"/>
      <c r="BI61" s="271"/>
      <c r="BJ61" s="271"/>
      <c r="BK61" s="271"/>
      <c r="BL61" s="271"/>
      <c r="BM61" s="271"/>
      <c r="BN61" s="271"/>
      <c r="BO61" s="271"/>
      <c r="BP61" s="271"/>
      <c r="BQ61" s="271"/>
      <c r="BR61" s="271"/>
      <c r="BS61" s="271"/>
      <c r="BT61" s="271"/>
      <c r="BU61" s="271"/>
      <c r="BV61" s="271"/>
      <c r="BW61" s="271"/>
      <c r="BX61" s="271"/>
      <c r="BY61" s="271"/>
      <c r="BZ61" s="271"/>
      <c r="CA61" s="271"/>
      <c r="CB61" s="271"/>
      <c r="CC61" s="271"/>
      <c r="CD61" s="271"/>
      <c r="CE61" s="271"/>
      <c r="CF61" s="271"/>
      <c r="CG61" s="271"/>
      <c r="CH61" s="271"/>
      <c r="CI61" s="271"/>
      <c r="CJ61" s="271"/>
      <c r="CK61" s="271"/>
      <c r="CL61" s="271"/>
      <c r="CM61" s="271"/>
      <c r="CN61" s="271"/>
      <c r="CO61" s="271"/>
      <c r="CP61" s="271"/>
      <c r="CQ61" s="271"/>
      <c r="CR61" s="271"/>
      <c r="CS61" s="271"/>
      <c r="CT61" s="271"/>
      <c r="CU61" s="271"/>
      <c r="CV61" s="271"/>
      <c r="CW61" s="271"/>
      <c r="CX61" s="271"/>
      <c r="CY61" s="271"/>
      <c r="CZ61" s="271"/>
      <c r="DA61" s="271"/>
      <c r="DB61" s="271"/>
      <c r="DC61" s="271"/>
      <c r="DD61" s="271"/>
      <c r="DE61" s="271"/>
      <c r="DF61" s="271"/>
      <c r="DG61" s="271"/>
      <c r="DH61" s="271"/>
      <c r="DI61" s="271"/>
      <c r="DJ61" s="271"/>
      <c r="DK61" s="271"/>
      <c r="DL61" s="271"/>
      <c r="DM61" s="271"/>
      <c r="DN61" s="271"/>
      <c r="DO61" s="271"/>
      <c r="DP61" s="271"/>
      <c r="DQ61" s="271"/>
      <c r="DR61" s="271"/>
      <c r="DS61" s="271"/>
      <c r="DT61" s="271"/>
      <c r="DU61" s="271"/>
      <c r="DV61" s="271"/>
      <c r="DW61" s="271"/>
      <c r="DX61" s="271"/>
      <c r="DY61" s="271"/>
      <c r="DZ61" s="271"/>
      <c r="EA61" s="271"/>
      <c r="EB61" s="271"/>
      <c r="EC61" s="271"/>
      <c r="ED61" s="271"/>
      <c r="EE61" s="271"/>
      <c r="EF61" s="271"/>
      <c r="EG61" s="271"/>
      <c r="EH61" s="271"/>
      <c r="EI61" s="271"/>
      <c r="EJ61" s="271"/>
      <c r="EK61" s="271"/>
      <c r="EL61" s="271"/>
      <c r="EM61" s="271"/>
      <c r="EN61" s="271"/>
      <c r="EO61" s="271"/>
      <c r="EP61" s="271"/>
      <c r="EQ61" s="271"/>
      <c r="ER61" s="271"/>
      <c r="ES61" s="271"/>
      <c r="ET61" s="271"/>
      <c r="EU61" s="271"/>
      <c r="EV61" s="271"/>
      <c r="EW61" s="271"/>
      <c r="EX61" s="271"/>
      <c r="EY61" s="271"/>
      <c r="EZ61" s="271"/>
      <c r="FA61" s="271"/>
      <c r="FB61" s="271"/>
      <c r="FC61" s="271"/>
      <c r="FD61" s="271"/>
      <c r="FE61" s="271"/>
      <c r="FF61" s="271"/>
      <c r="FG61" s="271"/>
      <c r="FH61" s="271"/>
      <c r="FI61" s="271"/>
      <c r="FJ61" s="271"/>
      <c r="FK61" s="271"/>
      <c r="FL61" s="271"/>
      <c r="FM61" s="271"/>
      <c r="FN61" s="271"/>
      <c r="FO61" s="271"/>
      <c r="FP61" s="271"/>
      <c r="FQ61" s="271"/>
      <c r="FR61" s="271"/>
      <c r="FS61" s="271"/>
      <c r="FT61" s="271"/>
      <c r="FU61" s="271"/>
      <c r="FV61" s="271"/>
      <c r="FW61" s="271"/>
      <c r="FX61" s="271"/>
      <c r="FY61" s="271"/>
      <c r="FZ61" s="271"/>
      <c r="GA61" s="271"/>
      <c r="GB61" s="271"/>
      <c r="GC61" s="271"/>
      <c r="GD61" s="271"/>
      <c r="GE61" s="271"/>
      <c r="GF61" s="271"/>
      <c r="GG61" s="271"/>
      <c r="GH61" s="271"/>
      <c r="GI61" s="271"/>
      <c r="GJ61" s="271"/>
      <c r="GK61" s="271"/>
      <c r="GL61" s="271"/>
      <c r="GM61" s="271"/>
      <c r="GN61" s="271"/>
      <c r="GO61" s="271"/>
      <c r="GP61" s="271"/>
      <c r="GQ61" s="271"/>
      <c r="GR61" s="271"/>
      <c r="GS61" s="271"/>
      <c r="GT61" s="271"/>
      <c r="GU61" s="271"/>
      <c r="GV61" s="271"/>
      <c r="GW61" s="271"/>
      <c r="GX61" s="271"/>
      <c r="GY61" s="271"/>
      <c r="GZ61" s="271"/>
      <c r="HA61" s="271"/>
      <c r="HB61" s="271"/>
      <c r="HC61" s="271"/>
      <c r="HD61" s="271"/>
      <c r="HE61" s="271"/>
      <c r="HF61" s="271"/>
      <c r="HG61" s="271"/>
      <c r="HH61" s="271"/>
      <c r="HI61" s="271"/>
      <c r="HJ61" s="271"/>
      <c r="HK61" s="271"/>
      <c r="HL61" s="271"/>
      <c r="HM61" s="271"/>
      <c r="HN61" s="271"/>
      <c r="HO61" s="271"/>
      <c r="HP61" s="271"/>
      <c r="HQ61" s="271"/>
      <c r="HR61" s="271"/>
      <c r="HS61" s="271"/>
      <c r="HT61" s="271"/>
      <c r="HU61" s="271"/>
      <c r="HV61" s="271"/>
      <c r="HW61" s="271"/>
      <c r="HX61" s="271"/>
      <c r="HY61" s="271"/>
      <c r="HZ61" s="271"/>
      <c r="IA61" s="271"/>
      <c r="IB61" s="271"/>
      <c r="IC61" s="271"/>
      <c r="ID61" s="271"/>
      <c r="IE61" s="271"/>
      <c r="IF61" s="271"/>
      <c r="IG61" s="271"/>
      <c r="IH61" s="271"/>
      <c r="II61" s="271"/>
      <c r="IJ61" s="271"/>
      <c r="IK61" s="271"/>
      <c r="IL61" s="271"/>
      <c r="IM61" s="271"/>
      <c r="IN61" s="271"/>
      <c r="IO61" s="271"/>
      <c r="IP61" s="271"/>
    </row>
    <row r="62" spans="1:250" s="213" customFormat="1" ht="17.399999999999999" customHeight="1">
      <c r="A62" s="223"/>
      <c r="B62" s="171"/>
      <c r="C62" s="247" t="s">
        <v>12</v>
      </c>
      <c r="D62" s="171" t="s">
        <v>79</v>
      </c>
      <c r="E62" s="171"/>
      <c r="F62" s="219"/>
      <c r="G62" s="248"/>
      <c r="H62" s="248"/>
      <c r="I62" s="250">
        <f>'JOINTS SHED'!K142</f>
        <v>60</v>
      </c>
      <c r="J62" s="255"/>
      <c r="K62" s="255"/>
      <c r="L62" s="271"/>
      <c r="M62" s="274"/>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71"/>
      <c r="AL62" s="271"/>
      <c r="AM62" s="271"/>
      <c r="AN62" s="271"/>
      <c r="AO62" s="271"/>
      <c r="AP62" s="271"/>
      <c r="AQ62" s="271"/>
      <c r="AR62" s="271"/>
      <c r="AS62" s="271"/>
      <c r="AT62" s="271"/>
      <c r="AU62" s="271"/>
      <c r="AV62" s="271"/>
      <c r="AW62" s="271"/>
      <c r="AX62" s="271"/>
      <c r="AY62" s="271"/>
      <c r="AZ62" s="271"/>
      <c r="BA62" s="271"/>
      <c r="BB62" s="271"/>
      <c r="BC62" s="271"/>
      <c r="BD62" s="271"/>
      <c r="BE62" s="271"/>
      <c r="BF62" s="271"/>
      <c r="BG62" s="271"/>
      <c r="BH62" s="271"/>
      <c r="BI62" s="271"/>
      <c r="BJ62" s="271"/>
      <c r="BK62" s="271"/>
      <c r="BL62" s="271"/>
      <c r="BM62" s="271"/>
      <c r="BN62" s="271"/>
      <c r="BO62" s="271"/>
      <c r="BP62" s="271"/>
      <c r="BQ62" s="271"/>
      <c r="BR62" s="271"/>
      <c r="BS62" s="271"/>
      <c r="BT62" s="271"/>
      <c r="BU62" s="271"/>
      <c r="BV62" s="271"/>
      <c r="BW62" s="271"/>
      <c r="BX62" s="271"/>
      <c r="BY62" s="271"/>
      <c r="BZ62" s="271"/>
      <c r="CA62" s="271"/>
      <c r="CB62" s="271"/>
      <c r="CC62" s="271"/>
      <c r="CD62" s="271"/>
      <c r="CE62" s="271"/>
      <c r="CF62" s="271"/>
      <c r="CG62" s="271"/>
      <c r="CH62" s="271"/>
      <c r="CI62" s="271"/>
      <c r="CJ62" s="271"/>
      <c r="CK62" s="271"/>
      <c r="CL62" s="271"/>
      <c r="CM62" s="271"/>
      <c r="CN62" s="271"/>
      <c r="CO62" s="271"/>
      <c r="CP62" s="271"/>
      <c r="CQ62" s="271"/>
      <c r="CR62" s="271"/>
      <c r="CS62" s="271"/>
      <c r="CT62" s="271"/>
      <c r="CU62" s="271"/>
      <c r="CV62" s="271"/>
      <c r="CW62" s="271"/>
      <c r="CX62" s="271"/>
      <c r="CY62" s="271"/>
      <c r="CZ62" s="271"/>
      <c r="DA62" s="271"/>
      <c r="DB62" s="271"/>
      <c r="DC62" s="271"/>
      <c r="DD62" s="271"/>
      <c r="DE62" s="271"/>
      <c r="DF62" s="271"/>
      <c r="DG62" s="271"/>
      <c r="DH62" s="271"/>
      <c r="DI62" s="271"/>
      <c r="DJ62" s="271"/>
      <c r="DK62" s="271"/>
      <c r="DL62" s="271"/>
      <c r="DM62" s="271"/>
      <c r="DN62" s="271"/>
      <c r="DO62" s="271"/>
      <c r="DP62" s="271"/>
      <c r="DQ62" s="271"/>
      <c r="DR62" s="271"/>
      <c r="DS62" s="271"/>
      <c r="DT62" s="271"/>
      <c r="DU62" s="271"/>
      <c r="DV62" s="271"/>
      <c r="DW62" s="271"/>
      <c r="DX62" s="271"/>
      <c r="DY62" s="271"/>
      <c r="DZ62" s="271"/>
      <c r="EA62" s="271"/>
      <c r="EB62" s="271"/>
      <c r="EC62" s="271"/>
      <c r="ED62" s="271"/>
      <c r="EE62" s="271"/>
      <c r="EF62" s="271"/>
      <c r="EG62" s="271"/>
      <c r="EH62" s="271"/>
      <c r="EI62" s="271"/>
      <c r="EJ62" s="271"/>
      <c r="EK62" s="271"/>
      <c r="EL62" s="271"/>
      <c r="EM62" s="271"/>
      <c r="EN62" s="271"/>
      <c r="EO62" s="271"/>
      <c r="EP62" s="271"/>
      <c r="EQ62" s="271"/>
      <c r="ER62" s="271"/>
      <c r="ES62" s="271"/>
      <c r="ET62" s="271"/>
      <c r="EU62" s="271"/>
      <c r="EV62" s="271"/>
      <c r="EW62" s="271"/>
      <c r="EX62" s="271"/>
      <c r="EY62" s="271"/>
      <c r="EZ62" s="271"/>
      <c r="FA62" s="271"/>
      <c r="FB62" s="271"/>
      <c r="FC62" s="271"/>
      <c r="FD62" s="271"/>
      <c r="FE62" s="271"/>
      <c r="FF62" s="271"/>
      <c r="FG62" s="271"/>
      <c r="FH62" s="271"/>
      <c r="FI62" s="271"/>
      <c r="FJ62" s="271"/>
      <c r="FK62" s="271"/>
      <c r="FL62" s="271"/>
      <c r="FM62" s="271"/>
      <c r="FN62" s="271"/>
      <c r="FO62" s="271"/>
      <c r="FP62" s="271"/>
      <c r="FQ62" s="271"/>
      <c r="FR62" s="271"/>
      <c r="FS62" s="271"/>
      <c r="FT62" s="271"/>
      <c r="FU62" s="271"/>
      <c r="FV62" s="271"/>
      <c r="FW62" s="271"/>
      <c r="FX62" s="271"/>
      <c r="FY62" s="271"/>
      <c r="FZ62" s="271"/>
      <c r="GA62" s="271"/>
      <c r="GB62" s="271"/>
      <c r="GC62" s="271"/>
      <c r="GD62" s="271"/>
      <c r="GE62" s="271"/>
      <c r="GF62" s="271"/>
      <c r="GG62" s="271"/>
      <c r="GH62" s="271"/>
      <c r="GI62" s="271"/>
      <c r="GJ62" s="271"/>
      <c r="GK62" s="271"/>
      <c r="GL62" s="271"/>
      <c r="GM62" s="271"/>
      <c r="GN62" s="271"/>
      <c r="GO62" s="271"/>
      <c r="GP62" s="271"/>
      <c r="GQ62" s="271"/>
      <c r="GR62" s="271"/>
      <c r="GS62" s="271"/>
      <c r="GT62" s="271"/>
      <c r="GU62" s="271"/>
      <c r="GV62" s="271"/>
      <c r="GW62" s="271"/>
      <c r="GX62" s="271"/>
      <c r="GY62" s="271"/>
      <c r="GZ62" s="271"/>
      <c r="HA62" s="271"/>
      <c r="HB62" s="271"/>
      <c r="HC62" s="271"/>
      <c r="HD62" s="271"/>
      <c r="HE62" s="271"/>
      <c r="HF62" s="271"/>
      <c r="HG62" s="271"/>
      <c r="HH62" s="271"/>
      <c r="HI62" s="271"/>
      <c r="HJ62" s="271"/>
      <c r="HK62" s="271"/>
      <c r="HL62" s="271"/>
      <c r="HM62" s="271"/>
      <c r="HN62" s="271"/>
      <c r="HO62" s="271"/>
      <c r="HP62" s="271"/>
      <c r="HQ62" s="271"/>
      <c r="HR62" s="271"/>
      <c r="HS62" s="271"/>
      <c r="HT62" s="271"/>
      <c r="HU62" s="271"/>
      <c r="HV62" s="271"/>
      <c r="HW62" s="271"/>
      <c r="HX62" s="271"/>
      <c r="HY62" s="271"/>
      <c r="HZ62" s="271"/>
      <c r="IA62" s="271"/>
      <c r="IB62" s="271"/>
      <c r="IC62" s="271"/>
      <c r="ID62" s="271"/>
      <c r="IE62" s="271"/>
      <c r="IF62" s="271"/>
      <c r="IG62" s="271"/>
      <c r="IH62" s="271"/>
      <c r="II62" s="271"/>
      <c r="IJ62" s="271"/>
      <c r="IK62" s="271"/>
      <c r="IL62" s="271"/>
      <c r="IM62" s="271"/>
      <c r="IN62" s="271"/>
      <c r="IO62" s="271"/>
      <c r="IP62" s="271"/>
    </row>
    <row r="63" spans="1:250" s="213" customFormat="1" ht="17.399999999999999" customHeight="1">
      <c r="A63" s="223"/>
      <c r="B63" s="171"/>
      <c r="C63" s="247" t="s">
        <v>13</v>
      </c>
      <c r="D63" s="171" t="s">
        <v>79</v>
      </c>
      <c r="E63" s="171"/>
      <c r="F63" s="219"/>
      <c r="G63" s="248"/>
      <c r="H63" s="248"/>
      <c r="I63" s="250">
        <f>'JOINTS SHED'!K143</f>
        <v>180</v>
      </c>
      <c r="J63" s="255"/>
      <c r="K63" s="255"/>
      <c r="L63" s="271"/>
      <c r="M63" s="271"/>
      <c r="N63" s="271"/>
      <c r="O63" s="271"/>
      <c r="P63" s="271"/>
      <c r="Q63" s="271"/>
      <c r="R63" s="271"/>
      <c r="S63" s="271"/>
      <c r="T63" s="271"/>
      <c r="U63" s="271"/>
      <c r="V63" s="271"/>
      <c r="W63" s="271"/>
      <c r="X63" s="271"/>
      <c r="Y63" s="271"/>
      <c r="Z63" s="271"/>
      <c r="AA63" s="271"/>
      <c r="AB63" s="271"/>
      <c r="AC63" s="271"/>
      <c r="AD63" s="271"/>
      <c r="AE63" s="271"/>
      <c r="AF63" s="271"/>
      <c r="AG63" s="271"/>
      <c r="AH63" s="271"/>
      <c r="AI63" s="271"/>
      <c r="AJ63" s="271"/>
      <c r="AK63" s="271"/>
      <c r="AL63" s="271"/>
      <c r="AM63" s="271"/>
      <c r="AN63" s="271"/>
      <c r="AO63" s="271"/>
      <c r="AP63" s="271"/>
      <c r="AQ63" s="271"/>
      <c r="AR63" s="271"/>
      <c r="AS63" s="271"/>
      <c r="AT63" s="271"/>
      <c r="AU63" s="271"/>
      <c r="AV63" s="271"/>
      <c r="AW63" s="271"/>
      <c r="AX63" s="271"/>
      <c r="AY63" s="271"/>
      <c r="AZ63" s="271"/>
      <c r="BA63" s="271"/>
      <c r="BB63" s="271"/>
      <c r="BC63" s="271"/>
      <c r="BD63" s="271"/>
      <c r="BE63" s="271"/>
      <c r="BF63" s="271"/>
      <c r="BG63" s="271"/>
      <c r="BH63" s="271"/>
      <c r="BI63" s="271"/>
      <c r="BJ63" s="271"/>
      <c r="BK63" s="271"/>
      <c r="BL63" s="271"/>
      <c r="BM63" s="271"/>
      <c r="BN63" s="271"/>
      <c r="BO63" s="271"/>
      <c r="BP63" s="271"/>
      <c r="BQ63" s="271"/>
      <c r="BR63" s="271"/>
      <c r="BS63" s="271"/>
      <c r="BT63" s="271"/>
      <c r="BU63" s="271"/>
      <c r="BV63" s="271"/>
      <c r="BW63" s="271"/>
      <c r="BX63" s="271"/>
      <c r="BY63" s="271"/>
      <c r="BZ63" s="271"/>
      <c r="CA63" s="271"/>
      <c r="CB63" s="271"/>
      <c r="CC63" s="271"/>
      <c r="CD63" s="271"/>
      <c r="CE63" s="271"/>
      <c r="CF63" s="271"/>
      <c r="CG63" s="271"/>
      <c r="CH63" s="271"/>
      <c r="CI63" s="271"/>
      <c r="CJ63" s="271"/>
      <c r="CK63" s="271"/>
      <c r="CL63" s="271"/>
      <c r="CM63" s="271"/>
      <c r="CN63" s="271"/>
      <c r="CO63" s="271"/>
      <c r="CP63" s="271"/>
      <c r="CQ63" s="271"/>
      <c r="CR63" s="271"/>
      <c r="CS63" s="271"/>
      <c r="CT63" s="271"/>
      <c r="CU63" s="271"/>
      <c r="CV63" s="271"/>
      <c r="CW63" s="271"/>
      <c r="CX63" s="271"/>
      <c r="CY63" s="271"/>
      <c r="CZ63" s="271"/>
      <c r="DA63" s="271"/>
      <c r="DB63" s="271"/>
      <c r="DC63" s="271"/>
      <c r="DD63" s="271"/>
      <c r="DE63" s="271"/>
      <c r="DF63" s="271"/>
      <c r="DG63" s="271"/>
      <c r="DH63" s="271"/>
      <c r="DI63" s="271"/>
      <c r="DJ63" s="271"/>
      <c r="DK63" s="271"/>
      <c r="DL63" s="271"/>
      <c r="DM63" s="271"/>
      <c r="DN63" s="271"/>
      <c r="DO63" s="271"/>
      <c r="DP63" s="271"/>
      <c r="DQ63" s="271"/>
      <c r="DR63" s="271"/>
      <c r="DS63" s="271"/>
      <c r="DT63" s="271"/>
      <c r="DU63" s="271"/>
      <c r="DV63" s="271"/>
      <c r="DW63" s="271"/>
      <c r="DX63" s="271"/>
      <c r="DY63" s="271"/>
      <c r="DZ63" s="271"/>
      <c r="EA63" s="271"/>
      <c r="EB63" s="271"/>
      <c r="EC63" s="271"/>
      <c r="ED63" s="271"/>
      <c r="EE63" s="271"/>
      <c r="EF63" s="271"/>
      <c r="EG63" s="271"/>
      <c r="EH63" s="271"/>
      <c r="EI63" s="271"/>
      <c r="EJ63" s="271"/>
      <c r="EK63" s="271"/>
      <c r="EL63" s="271"/>
      <c r="EM63" s="271"/>
      <c r="EN63" s="271"/>
      <c r="EO63" s="271"/>
      <c r="EP63" s="271"/>
      <c r="EQ63" s="271"/>
      <c r="ER63" s="271"/>
      <c r="ES63" s="271"/>
      <c r="ET63" s="271"/>
      <c r="EU63" s="271"/>
      <c r="EV63" s="271"/>
      <c r="EW63" s="271"/>
      <c r="EX63" s="271"/>
      <c r="EY63" s="271"/>
      <c r="EZ63" s="271"/>
      <c r="FA63" s="271"/>
      <c r="FB63" s="271"/>
      <c r="FC63" s="271"/>
      <c r="FD63" s="271"/>
      <c r="FE63" s="271"/>
      <c r="FF63" s="271"/>
      <c r="FG63" s="271"/>
      <c r="FH63" s="271"/>
      <c r="FI63" s="271"/>
      <c r="FJ63" s="271"/>
      <c r="FK63" s="271"/>
      <c r="FL63" s="271"/>
      <c r="FM63" s="271"/>
      <c r="FN63" s="271"/>
      <c r="FO63" s="271"/>
      <c r="FP63" s="271"/>
      <c r="FQ63" s="271"/>
      <c r="FR63" s="271"/>
      <c r="FS63" s="271"/>
      <c r="FT63" s="271"/>
      <c r="FU63" s="271"/>
      <c r="FV63" s="271"/>
      <c r="FW63" s="271"/>
      <c r="FX63" s="271"/>
      <c r="FY63" s="271"/>
      <c r="FZ63" s="271"/>
      <c r="GA63" s="271"/>
      <c r="GB63" s="271"/>
      <c r="GC63" s="271"/>
      <c r="GD63" s="271"/>
      <c r="GE63" s="271"/>
      <c r="GF63" s="271"/>
      <c r="GG63" s="271"/>
      <c r="GH63" s="271"/>
      <c r="GI63" s="271"/>
      <c r="GJ63" s="271"/>
      <c r="GK63" s="271"/>
      <c r="GL63" s="271"/>
      <c r="GM63" s="271"/>
      <c r="GN63" s="271"/>
      <c r="GO63" s="271"/>
      <c r="GP63" s="271"/>
      <c r="GQ63" s="271"/>
      <c r="GR63" s="271"/>
      <c r="GS63" s="271"/>
      <c r="GT63" s="271"/>
      <c r="GU63" s="271"/>
      <c r="GV63" s="271"/>
      <c r="GW63" s="271"/>
      <c r="GX63" s="271"/>
      <c r="GY63" s="271"/>
      <c r="GZ63" s="271"/>
      <c r="HA63" s="271"/>
      <c r="HB63" s="271"/>
      <c r="HC63" s="271"/>
      <c r="HD63" s="271"/>
      <c r="HE63" s="271"/>
      <c r="HF63" s="271"/>
      <c r="HG63" s="271"/>
      <c r="HH63" s="271"/>
      <c r="HI63" s="271"/>
      <c r="HJ63" s="271"/>
      <c r="HK63" s="271"/>
      <c r="HL63" s="271"/>
      <c r="HM63" s="271"/>
      <c r="HN63" s="271"/>
      <c r="HO63" s="271"/>
      <c r="HP63" s="271"/>
      <c r="HQ63" s="271"/>
      <c r="HR63" s="271"/>
      <c r="HS63" s="271"/>
      <c r="HT63" s="271"/>
      <c r="HU63" s="271"/>
      <c r="HV63" s="271"/>
      <c r="HW63" s="271"/>
      <c r="HX63" s="271"/>
      <c r="HY63" s="271"/>
      <c r="HZ63" s="271"/>
      <c r="IA63" s="271"/>
      <c r="IB63" s="271"/>
      <c r="IC63" s="271"/>
      <c r="ID63" s="271"/>
      <c r="IE63" s="271"/>
      <c r="IF63" s="271"/>
      <c r="IG63" s="271"/>
      <c r="IH63" s="271"/>
      <c r="II63" s="271"/>
      <c r="IJ63" s="271"/>
      <c r="IK63" s="271"/>
      <c r="IL63" s="271"/>
      <c r="IM63" s="271"/>
      <c r="IN63" s="271"/>
      <c r="IO63" s="271"/>
      <c r="IP63" s="271"/>
    </row>
    <row r="64" spans="1:250" s="213" customFormat="1" ht="17.399999999999999" customHeight="1">
      <c r="A64" s="223"/>
      <c r="B64" s="171"/>
      <c r="C64" s="249" t="s">
        <v>20</v>
      </c>
      <c r="D64" s="171" t="s">
        <v>73</v>
      </c>
      <c r="E64" s="171">
        <v>2</v>
      </c>
      <c r="F64" s="219"/>
      <c r="G64" s="248"/>
      <c r="H64" s="248"/>
      <c r="I64" s="250">
        <v>200</v>
      </c>
      <c r="J64" s="255"/>
      <c r="K64" s="255"/>
      <c r="L64" s="271"/>
      <c r="M64" s="271"/>
      <c r="N64" s="271"/>
      <c r="O64" s="271"/>
      <c r="P64" s="271"/>
      <c r="Q64" s="271"/>
      <c r="R64" s="271"/>
      <c r="S64" s="271"/>
      <c r="T64" s="271"/>
      <c r="U64" s="271"/>
      <c r="V64" s="271"/>
      <c r="W64" s="271"/>
      <c r="X64" s="271"/>
      <c r="Y64" s="271"/>
      <c r="Z64" s="271"/>
      <c r="AA64" s="271"/>
      <c r="AB64" s="271"/>
      <c r="AC64" s="271"/>
      <c r="AD64" s="271"/>
      <c r="AE64" s="271"/>
      <c r="AF64" s="271"/>
      <c r="AG64" s="271"/>
      <c r="AH64" s="271"/>
      <c r="AI64" s="271"/>
      <c r="AJ64" s="271"/>
      <c r="AK64" s="271"/>
      <c r="AL64" s="271"/>
      <c r="AM64" s="271"/>
      <c r="AN64" s="271"/>
      <c r="AO64" s="271"/>
      <c r="AP64" s="271"/>
      <c r="AQ64" s="271"/>
      <c r="AR64" s="271"/>
      <c r="AS64" s="271"/>
      <c r="AT64" s="271"/>
      <c r="AU64" s="271"/>
      <c r="AV64" s="271"/>
      <c r="AW64" s="271"/>
      <c r="AX64" s="271"/>
      <c r="AY64" s="271"/>
      <c r="AZ64" s="271"/>
      <c r="BA64" s="271"/>
      <c r="BB64" s="271"/>
      <c r="BC64" s="271"/>
      <c r="BD64" s="271"/>
      <c r="BE64" s="271"/>
      <c r="BF64" s="271"/>
      <c r="BG64" s="271"/>
      <c r="BH64" s="271"/>
      <c r="BI64" s="271"/>
      <c r="BJ64" s="271"/>
      <c r="BK64" s="271"/>
      <c r="BL64" s="271"/>
      <c r="BM64" s="271"/>
      <c r="BN64" s="271"/>
      <c r="BO64" s="271"/>
      <c r="BP64" s="271"/>
      <c r="BQ64" s="271"/>
      <c r="BR64" s="271"/>
      <c r="BS64" s="271"/>
      <c r="BT64" s="271"/>
      <c r="BU64" s="271"/>
      <c r="BV64" s="271"/>
      <c r="BW64" s="271"/>
      <c r="BX64" s="271"/>
      <c r="BY64" s="271"/>
      <c r="BZ64" s="271"/>
      <c r="CA64" s="271"/>
      <c r="CB64" s="271"/>
      <c r="CC64" s="271"/>
      <c r="CD64" s="271"/>
      <c r="CE64" s="271"/>
      <c r="CF64" s="271"/>
      <c r="CG64" s="271"/>
      <c r="CH64" s="271"/>
      <c r="CI64" s="271"/>
      <c r="CJ64" s="271"/>
      <c r="CK64" s="271"/>
      <c r="CL64" s="271"/>
      <c r="CM64" s="271"/>
      <c r="CN64" s="271"/>
      <c r="CO64" s="271"/>
      <c r="CP64" s="271"/>
      <c r="CQ64" s="271"/>
      <c r="CR64" s="271"/>
      <c r="CS64" s="271"/>
      <c r="CT64" s="271"/>
      <c r="CU64" s="271"/>
      <c r="CV64" s="271"/>
      <c r="CW64" s="271"/>
      <c r="CX64" s="271"/>
      <c r="CY64" s="271"/>
      <c r="CZ64" s="271"/>
      <c r="DA64" s="271"/>
      <c r="DB64" s="271"/>
      <c r="DC64" s="271"/>
      <c r="DD64" s="271"/>
      <c r="DE64" s="271"/>
      <c r="DF64" s="271"/>
      <c r="DG64" s="271"/>
      <c r="DH64" s="271"/>
      <c r="DI64" s="271"/>
      <c r="DJ64" s="271"/>
      <c r="DK64" s="271"/>
      <c r="DL64" s="271"/>
      <c r="DM64" s="271"/>
      <c r="DN64" s="271"/>
      <c r="DO64" s="271"/>
      <c r="DP64" s="271"/>
      <c r="DQ64" s="271"/>
      <c r="DR64" s="271"/>
      <c r="DS64" s="271"/>
      <c r="DT64" s="271"/>
      <c r="DU64" s="271"/>
      <c r="DV64" s="271"/>
      <c r="DW64" s="271"/>
      <c r="DX64" s="271"/>
      <c r="DY64" s="271"/>
      <c r="DZ64" s="271"/>
      <c r="EA64" s="271"/>
      <c r="EB64" s="271"/>
      <c r="EC64" s="271"/>
      <c r="ED64" s="271"/>
      <c r="EE64" s="271"/>
      <c r="EF64" s="271"/>
      <c r="EG64" s="271"/>
      <c r="EH64" s="271"/>
      <c r="EI64" s="271"/>
      <c r="EJ64" s="271"/>
      <c r="EK64" s="271"/>
      <c r="EL64" s="271"/>
      <c r="EM64" s="271"/>
      <c r="EN64" s="271"/>
      <c r="EO64" s="271"/>
      <c r="EP64" s="271"/>
      <c r="EQ64" s="271"/>
      <c r="ER64" s="271"/>
      <c r="ES64" s="271"/>
      <c r="ET64" s="271"/>
      <c r="EU64" s="271"/>
      <c r="EV64" s="271"/>
      <c r="EW64" s="271"/>
      <c r="EX64" s="271"/>
      <c r="EY64" s="271"/>
      <c r="EZ64" s="271"/>
      <c r="FA64" s="271"/>
      <c r="FB64" s="271"/>
      <c r="FC64" s="271"/>
      <c r="FD64" s="271"/>
      <c r="FE64" s="271"/>
      <c r="FF64" s="271"/>
      <c r="FG64" s="271"/>
      <c r="FH64" s="271"/>
      <c r="FI64" s="271"/>
      <c r="FJ64" s="271"/>
      <c r="FK64" s="271"/>
      <c r="FL64" s="271"/>
      <c r="FM64" s="271"/>
      <c r="FN64" s="271"/>
      <c r="FO64" s="271"/>
      <c r="FP64" s="271"/>
      <c r="FQ64" s="271"/>
      <c r="FR64" s="271"/>
      <c r="FS64" s="271"/>
      <c r="FT64" s="271"/>
      <c r="FU64" s="271"/>
      <c r="FV64" s="271"/>
      <c r="FW64" s="271"/>
      <c r="FX64" s="271"/>
      <c r="FY64" s="271"/>
      <c r="FZ64" s="271"/>
      <c r="GA64" s="271"/>
      <c r="GB64" s="271"/>
      <c r="GC64" s="271"/>
      <c r="GD64" s="271"/>
      <c r="GE64" s="271"/>
      <c r="GF64" s="271"/>
      <c r="GG64" s="271"/>
      <c r="GH64" s="271"/>
      <c r="GI64" s="271"/>
      <c r="GJ64" s="271"/>
      <c r="GK64" s="271"/>
      <c r="GL64" s="271"/>
      <c r="GM64" s="271"/>
      <c r="GN64" s="271"/>
      <c r="GO64" s="271"/>
      <c r="GP64" s="271"/>
      <c r="GQ64" s="271"/>
      <c r="GR64" s="271"/>
      <c r="GS64" s="271"/>
      <c r="GT64" s="271"/>
      <c r="GU64" s="271"/>
      <c r="GV64" s="271"/>
      <c r="GW64" s="271"/>
      <c r="GX64" s="271"/>
      <c r="GY64" s="271"/>
      <c r="GZ64" s="271"/>
      <c r="HA64" s="271"/>
      <c r="HB64" s="271"/>
      <c r="HC64" s="271"/>
      <c r="HD64" s="271"/>
      <c r="HE64" s="271"/>
      <c r="HF64" s="271"/>
      <c r="HG64" s="271"/>
      <c r="HH64" s="271"/>
      <c r="HI64" s="271"/>
      <c r="HJ64" s="271"/>
      <c r="HK64" s="271"/>
      <c r="HL64" s="271"/>
      <c r="HM64" s="271"/>
      <c r="HN64" s="271"/>
      <c r="HO64" s="271"/>
      <c r="HP64" s="271"/>
      <c r="HQ64" s="271"/>
      <c r="HR64" s="271"/>
      <c r="HS64" s="271"/>
      <c r="HT64" s="271"/>
      <c r="HU64" s="271"/>
      <c r="HV64" s="271"/>
      <c r="HW64" s="271"/>
      <c r="HX64" s="271"/>
      <c r="HY64" s="271"/>
      <c r="HZ64" s="271"/>
      <c r="IA64" s="271"/>
      <c r="IB64" s="271"/>
      <c r="IC64" s="271"/>
      <c r="ID64" s="271"/>
      <c r="IE64" s="271"/>
      <c r="IF64" s="271"/>
      <c r="IG64" s="271"/>
      <c r="IH64" s="271"/>
      <c r="II64" s="271"/>
      <c r="IJ64" s="271"/>
      <c r="IK64" s="271"/>
      <c r="IL64" s="271"/>
      <c r="IM64" s="271"/>
      <c r="IN64" s="271"/>
      <c r="IO64" s="271"/>
      <c r="IP64" s="271"/>
    </row>
    <row r="65" spans="1:250" s="213" customFormat="1" ht="17.399999999999999" customHeight="1">
      <c r="A65" s="223"/>
      <c r="B65" s="171"/>
      <c r="C65" s="249" t="s">
        <v>19</v>
      </c>
      <c r="D65" s="171" t="s">
        <v>73</v>
      </c>
      <c r="E65" s="171">
        <v>4</v>
      </c>
      <c r="F65" s="219"/>
      <c r="G65" s="248"/>
      <c r="H65" s="248"/>
      <c r="I65" s="250">
        <v>300</v>
      </c>
      <c r="J65" s="255"/>
      <c r="K65" s="255"/>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c r="AR65" s="271"/>
      <c r="AS65" s="271"/>
      <c r="AT65" s="271"/>
      <c r="AU65" s="271"/>
      <c r="AV65" s="271"/>
      <c r="AW65" s="271"/>
      <c r="AX65" s="271"/>
      <c r="AY65" s="271"/>
      <c r="AZ65" s="271"/>
      <c r="BA65" s="271"/>
      <c r="BB65" s="271"/>
      <c r="BC65" s="271"/>
      <c r="BD65" s="271"/>
      <c r="BE65" s="271"/>
      <c r="BF65" s="271"/>
      <c r="BG65" s="271"/>
      <c r="BH65" s="271"/>
      <c r="BI65" s="271"/>
      <c r="BJ65" s="271"/>
      <c r="BK65" s="271"/>
      <c r="BL65" s="271"/>
      <c r="BM65" s="271"/>
      <c r="BN65" s="271"/>
      <c r="BO65" s="271"/>
      <c r="BP65" s="271"/>
      <c r="BQ65" s="271"/>
      <c r="BR65" s="271"/>
      <c r="BS65" s="271"/>
      <c r="BT65" s="271"/>
      <c r="BU65" s="271"/>
      <c r="BV65" s="271"/>
      <c r="BW65" s="271"/>
      <c r="BX65" s="271"/>
      <c r="BY65" s="271"/>
      <c r="BZ65" s="271"/>
      <c r="CA65" s="271"/>
      <c r="CB65" s="271"/>
      <c r="CC65" s="271"/>
      <c r="CD65" s="271"/>
      <c r="CE65" s="271"/>
      <c r="CF65" s="271"/>
      <c r="CG65" s="271"/>
      <c r="CH65" s="271"/>
      <c r="CI65" s="271"/>
      <c r="CJ65" s="271"/>
      <c r="CK65" s="271"/>
      <c r="CL65" s="271"/>
      <c r="CM65" s="271"/>
      <c r="CN65" s="271"/>
      <c r="CO65" s="271"/>
      <c r="CP65" s="271"/>
      <c r="CQ65" s="271"/>
      <c r="CR65" s="271"/>
      <c r="CS65" s="271"/>
      <c r="CT65" s="271"/>
      <c r="CU65" s="271"/>
      <c r="CV65" s="271"/>
      <c r="CW65" s="271"/>
      <c r="CX65" s="271"/>
      <c r="CY65" s="271"/>
      <c r="CZ65" s="271"/>
      <c r="DA65" s="271"/>
      <c r="DB65" s="271"/>
      <c r="DC65" s="271"/>
      <c r="DD65" s="271"/>
      <c r="DE65" s="271"/>
      <c r="DF65" s="271"/>
      <c r="DG65" s="271"/>
      <c r="DH65" s="271"/>
      <c r="DI65" s="271"/>
      <c r="DJ65" s="271"/>
      <c r="DK65" s="271"/>
      <c r="DL65" s="271"/>
      <c r="DM65" s="271"/>
      <c r="DN65" s="271"/>
      <c r="DO65" s="271"/>
      <c r="DP65" s="271"/>
      <c r="DQ65" s="271"/>
      <c r="DR65" s="271"/>
      <c r="DS65" s="271"/>
      <c r="DT65" s="271"/>
      <c r="DU65" s="271"/>
      <c r="DV65" s="271"/>
      <c r="DW65" s="271"/>
      <c r="DX65" s="271"/>
      <c r="DY65" s="271"/>
      <c r="DZ65" s="271"/>
      <c r="EA65" s="271"/>
      <c r="EB65" s="271"/>
      <c r="EC65" s="271"/>
      <c r="ED65" s="271"/>
      <c r="EE65" s="271"/>
      <c r="EF65" s="271"/>
      <c r="EG65" s="271"/>
      <c r="EH65" s="271"/>
      <c r="EI65" s="271"/>
      <c r="EJ65" s="271"/>
      <c r="EK65" s="271"/>
      <c r="EL65" s="271"/>
      <c r="EM65" s="271"/>
      <c r="EN65" s="271"/>
      <c r="EO65" s="271"/>
      <c r="EP65" s="271"/>
      <c r="EQ65" s="271"/>
      <c r="ER65" s="271"/>
      <c r="ES65" s="271"/>
      <c r="ET65" s="271"/>
      <c r="EU65" s="271"/>
      <c r="EV65" s="271"/>
      <c r="EW65" s="271"/>
      <c r="EX65" s="271"/>
      <c r="EY65" s="271"/>
      <c r="EZ65" s="271"/>
      <c r="FA65" s="271"/>
      <c r="FB65" s="271"/>
      <c r="FC65" s="271"/>
      <c r="FD65" s="271"/>
      <c r="FE65" s="271"/>
      <c r="FF65" s="271"/>
      <c r="FG65" s="271"/>
      <c r="FH65" s="271"/>
      <c r="FI65" s="271"/>
      <c r="FJ65" s="271"/>
      <c r="FK65" s="271"/>
      <c r="FL65" s="271"/>
      <c r="FM65" s="271"/>
      <c r="FN65" s="271"/>
      <c r="FO65" s="271"/>
      <c r="FP65" s="271"/>
      <c r="FQ65" s="271"/>
      <c r="FR65" s="271"/>
      <c r="FS65" s="271"/>
      <c r="FT65" s="271"/>
      <c r="FU65" s="271"/>
      <c r="FV65" s="271"/>
      <c r="FW65" s="271"/>
      <c r="FX65" s="271"/>
      <c r="FY65" s="271"/>
      <c r="FZ65" s="271"/>
      <c r="GA65" s="271"/>
      <c r="GB65" s="271"/>
      <c r="GC65" s="271"/>
      <c r="GD65" s="271"/>
      <c r="GE65" s="271"/>
      <c r="GF65" s="271"/>
      <c r="GG65" s="271"/>
      <c r="GH65" s="271"/>
      <c r="GI65" s="271"/>
      <c r="GJ65" s="271"/>
      <c r="GK65" s="271"/>
      <c r="GL65" s="271"/>
      <c r="GM65" s="271"/>
      <c r="GN65" s="271"/>
      <c r="GO65" s="271"/>
      <c r="GP65" s="271"/>
      <c r="GQ65" s="271"/>
      <c r="GR65" s="271"/>
      <c r="GS65" s="271"/>
      <c r="GT65" s="271"/>
      <c r="GU65" s="271"/>
      <c r="GV65" s="271"/>
      <c r="GW65" s="271"/>
      <c r="GX65" s="271"/>
      <c r="GY65" s="271"/>
      <c r="GZ65" s="271"/>
      <c r="HA65" s="271"/>
      <c r="HB65" s="271"/>
      <c r="HC65" s="271"/>
      <c r="HD65" s="271"/>
      <c r="HE65" s="271"/>
      <c r="HF65" s="271"/>
      <c r="HG65" s="271"/>
      <c r="HH65" s="271"/>
      <c r="HI65" s="271"/>
      <c r="HJ65" s="271"/>
      <c r="HK65" s="271"/>
      <c r="HL65" s="271"/>
      <c r="HM65" s="271"/>
      <c r="HN65" s="271"/>
      <c r="HO65" s="271"/>
      <c r="HP65" s="271"/>
      <c r="HQ65" s="271"/>
      <c r="HR65" s="271"/>
      <c r="HS65" s="271"/>
      <c r="HT65" s="271"/>
      <c r="HU65" s="271"/>
      <c r="HV65" s="271"/>
      <c r="HW65" s="271"/>
      <c r="HX65" s="271"/>
      <c r="HY65" s="271"/>
      <c r="HZ65" s="271"/>
      <c r="IA65" s="271"/>
      <c r="IB65" s="271"/>
      <c r="IC65" s="271"/>
      <c r="ID65" s="271"/>
      <c r="IE65" s="271"/>
      <c r="IF65" s="271"/>
      <c r="IG65" s="271"/>
      <c r="IH65" s="271"/>
      <c r="II65" s="271"/>
      <c r="IJ65" s="271"/>
      <c r="IK65" s="271"/>
      <c r="IL65" s="271"/>
      <c r="IM65" s="271"/>
      <c r="IN65" s="271"/>
      <c r="IO65" s="271"/>
      <c r="IP65" s="271"/>
    </row>
    <row r="66" spans="1:250" s="213" customFormat="1" ht="17.399999999999999" customHeight="1">
      <c r="A66" s="223"/>
      <c r="B66" s="171"/>
      <c r="C66" s="247"/>
      <c r="D66" s="171"/>
      <c r="E66" s="171"/>
      <c r="F66" s="219"/>
      <c r="G66" s="248"/>
      <c r="H66" s="248"/>
      <c r="I66" s="250"/>
      <c r="J66" s="255"/>
      <c r="K66" s="255"/>
      <c r="L66" s="271"/>
      <c r="M66" s="255"/>
      <c r="N66" s="271"/>
      <c r="O66" s="271"/>
      <c r="P66" s="271"/>
      <c r="Q66" s="271"/>
      <c r="R66" s="271"/>
      <c r="S66" s="271"/>
      <c r="T66" s="271"/>
      <c r="U66" s="271"/>
      <c r="V66" s="271"/>
      <c r="W66" s="271"/>
      <c r="X66" s="271"/>
      <c r="Y66" s="271"/>
      <c r="Z66" s="271"/>
      <c r="AA66" s="271"/>
      <c r="AB66" s="271"/>
      <c r="AC66" s="271"/>
      <c r="AD66" s="271"/>
      <c r="AE66" s="271"/>
      <c r="AF66" s="271"/>
      <c r="AG66" s="271"/>
      <c r="AH66" s="271"/>
      <c r="AI66" s="271"/>
      <c r="AJ66" s="271"/>
      <c r="AK66" s="271"/>
      <c r="AL66" s="271"/>
      <c r="AM66" s="271"/>
      <c r="AN66" s="271"/>
      <c r="AO66" s="271"/>
      <c r="AP66" s="271"/>
      <c r="AQ66" s="271"/>
      <c r="AR66" s="271"/>
      <c r="AS66" s="271"/>
      <c r="AT66" s="271"/>
      <c r="AU66" s="271"/>
      <c r="AV66" s="271"/>
      <c r="AW66" s="271"/>
      <c r="AX66" s="271"/>
      <c r="AY66" s="271"/>
      <c r="AZ66" s="271"/>
      <c r="BA66" s="271"/>
      <c r="BB66" s="271"/>
      <c r="BC66" s="271"/>
      <c r="BD66" s="271"/>
      <c r="BE66" s="271"/>
      <c r="BF66" s="271"/>
      <c r="BG66" s="271"/>
      <c r="BH66" s="271"/>
      <c r="BI66" s="271"/>
      <c r="BJ66" s="271"/>
      <c r="BK66" s="271"/>
      <c r="BL66" s="271"/>
      <c r="BM66" s="271"/>
      <c r="BN66" s="271"/>
      <c r="BO66" s="271"/>
      <c r="BP66" s="271"/>
      <c r="BQ66" s="271"/>
      <c r="BR66" s="271"/>
      <c r="BS66" s="271"/>
      <c r="BT66" s="271"/>
      <c r="BU66" s="271"/>
      <c r="BV66" s="271"/>
      <c r="BW66" s="271"/>
      <c r="BX66" s="271"/>
      <c r="BY66" s="271"/>
      <c r="BZ66" s="271"/>
      <c r="CA66" s="271"/>
      <c r="CB66" s="271"/>
      <c r="CC66" s="271"/>
      <c r="CD66" s="271"/>
      <c r="CE66" s="271"/>
      <c r="CF66" s="271"/>
      <c r="CG66" s="271"/>
      <c r="CH66" s="271"/>
      <c r="CI66" s="271"/>
      <c r="CJ66" s="271"/>
      <c r="CK66" s="271"/>
      <c r="CL66" s="271"/>
      <c r="CM66" s="271"/>
      <c r="CN66" s="271"/>
      <c r="CO66" s="271"/>
      <c r="CP66" s="271"/>
      <c r="CQ66" s="271"/>
      <c r="CR66" s="271"/>
      <c r="CS66" s="271"/>
      <c r="CT66" s="271"/>
      <c r="CU66" s="271"/>
      <c r="CV66" s="271"/>
      <c r="CW66" s="271"/>
      <c r="CX66" s="271"/>
      <c r="CY66" s="271"/>
      <c r="CZ66" s="271"/>
      <c r="DA66" s="271"/>
      <c r="DB66" s="271"/>
      <c r="DC66" s="271"/>
      <c r="DD66" s="271"/>
      <c r="DE66" s="271"/>
      <c r="DF66" s="271"/>
      <c r="DG66" s="271"/>
      <c r="DH66" s="271"/>
      <c r="DI66" s="271"/>
      <c r="DJ66" s="271"/>
      <c r="DK66" s="271"/>
      <c r="DL66" s="271"/>
      <c r="DM66" s="271"/>
      <c r="DN66" s="271"/>
      <c r="DO66" s="271"/>
      <c r="DP66" s="271"/>
      <c r="DQ66" s="271"/>
      <c r="DR66" s="271"/>
      <c r="DS66" s="271"/>
      <c r="DT66" s="271"/>
      <c r="DU66" s="271"/>
      <c r="DV66" s="271"/>
      <c r="DW66" s="271"/>
      <c r="DX66" s="271"/>
      <c r="DY66" s="271"/>
      <c r="DZ66" s="271"/>
      <c r="EA66" s="271"/>
      <c r="EB66" s="271"/>
      <c r="EC66" s="271"/>
      <c r="ED66" s="271"/>
      <c r="EE66" s="271"/>
      <c r="EF66" s="271"/>
      <c r="EG66" s="271"/>
      <c r="EH66" s="271"/>
      <c r="EI66" s="271"/>
      <c r="EJ66" s="271"/>
      <c r="EK66" s="271"/>
      <c r="EL66" s="271"/>
      <c r="EM66" s="271"/>
      <c r="EN66" s="271"/>
      <c r="EO66" s="271"/>
      <c r="EP66" s="271"/>
      <c r="EQ66" s="271"/>
      <c r="ER66" s="271"/>
      <c r="ES66" s="271"/>
      <c r="ET66" s="271"/>
      <c r="EU66" s="271"/>
      <c r="EV66" s="271"/>
      <c r="EW66" s="271"/>
      <c r="EX66" s="271"/>
      <c r="EY66" s="271"/>
      <c r="EZ66" s="271"/>
      <c r="FA66" s="271"/>
      <c r="FB66" s="271"/>
      <c r="FC66" s="271"/>
      <c r="FD66" s="271"/>
      <c r="FE66" s="271"/>
      <c r="FF66" s="271"/>
      <c r="FG66" s="271"/>
      <c r="FH66" s="271"/>
      <c r="FI66" s="271"/>
      <c r="FJ66" s="271"/>
      <c r="FK66" s="271"/>
      <c r="FL66" s="271"/>
      <c r="FM66" s="271"/>
      <c r="FN66" s="271"/>
      <c r="FO66" s="271"/>
      <c r="FP66" s="271"/>
      <c r="FQ66" s="271"/>
      <c r="FR66" s="271"/>
      <c r="FS66" s="271"/>
      <c r="FT66" s="271"/>
      <c r="FU66" s="271"/>
      <c r="FV66" s="271"/>
      <c r="FW66" s="271"/>
      <c r="FX66" s="271"/>
      <c r="FY66" s="271"/>
      <c r="FZ66" s="271"/>
      <c r="GA66" s="271"/>
      <c r="GB66" s="271"/>
      <c r="GC66" s="271"/>
      <c r="GD66" s="271"/>
      <c r="GE66" s="271"/>
      <c r="GF66" s="271"/>
      <c r="GG66" s="271"/>
      <c r="GH66" s="271"/>
      <c r="GI66" s="271"/>
      <c r="GJ66" s="271"/>
      <c r="GK66" s="271"/>
      <c r="GL66" s="271"/>
      <c r="GM66" s="271"/>
      <c r="GN66" s="271"/>
      <c r="GO66" s="271"/>
      <c r="GP66" s="271"/>
      <c r="GQ66" s="271"/>
      <c r="GR66" s="271"/>
      <c r="GS66" s="271"/>
      <c r="GT66" s="271"/>
      <c r="GU66" s="271"/>
      <c r="GV66" s="271"/>
      <c r="GW66" s="271"/>
      <c r="GX66" s="271"/>
      <c r="GY66" s="271"/>
      <c r="GZ66" s="271"/>
      <c r="HA66" s="271"/>
      <c r="HB66" s="271"/>
      <c r="HC66" s="271"/>
      <c r="HD66" s="271"/>
      <c r="HE66" s="271"/>
      <c r="HF66" s="271"/>
      <c r="HG66" s="271"/>
      <c r="HH66" s="271"/>
      <c r="HI66" s="271"/>
      <c r="HJ66" s="271"/>
      <c r="HK66" s="271"/>
      <c r="HL66" s="271"/>
      <c r="HM66" s="271"/>
      <c r="HN66" s="271"/>
      <c r="HO66" s="271"/>
      <c r="HP66" s="271"/>
      <c r="HQ66" s="271"/>
      <c r="HR66" s="271"/>
      <c r="HS66" s="271"/>
      <c r="HT66" s="271"/>
      <c r="HU66" s="271"/>
      <c r="HV66" s="271"/>
      <c r="HW66" s="271"/>
      <c r="HX66" s="271"/>
      <c r="HY66" s="271"/>
      <c r="HZ66" s="271"/>
      <c r="IA66" s="271"/>
      <c r="IB66" s="271"/>
      <c r="IC66" s="271"/>
      <c r="ID66" s="271"/>
      <c r="IE66" s="271"/>
      <c r="IF66" s="271"/>
      <c r="IG66" s="271"/>
      <c r="IH66" s="271"/>
      <c r="II66" s="271"/>
      <c r="IJ66" s="271"/>
      <c r="IK66" s="271"/>
      <c r="IL66" s="271"/>
      <c r="IM66" s="271"/>
      <c r="IN66" s="271"/>
      <c r="IO66" s="271"/>
      <c r="IP66" s="271"/>
    </row>
    <row r="67" spans="1:250" s="213" customFormat="1" ht="17.399999999999999" customHeight="1">
      <c r="A67" s="223"/>
      <c r="B67" s="171"/>
      <c r="C67" s="249" t="s">
        <v>82</v>
      </c>
      <c r="D67" s="171" t="s">
        <v>83</v>
      </c>
      <c r="E67" s="171"/>
      <c r="F67" s="219"/>
      <c r="G67" s="248"/>
      <c r="H67" s="248"/>
      <c r="I67" s="250"/>
      <c r="J67" s="255"/>
      <c r="K67" s="255"/>
      <c r="L67" s="271"/>
      <c r="M67" s="280"/>
      <c r="N67" s="271"/>
      <c r="O67" s="271"/>
      <c r="P67" s="271"/>
      <c r="Q67" s="271"/>
      <c r="R67" s="271"/>
      <c r="S67" s="271"/>
      <c r="T67" s="271"/>
      <c r="U67" s="271"/>
      <c r="V67" s="271"/>
      <c r="W67" s="271"/>
      <c r="X67" s="271"/>
      <c r="Y67" s="271"/>
      <c r="Z67" s="271"/>
      <c r="AA67" s="271"/>
      <c r="AB67" s="271"/>
      <c r="AC67" s="271"/>
      <c r="AD67" s="271"/>
      <c r="AE67" s="271"/>
      <c r="AF67" s="271"/>
      <c r="AG67" s="271"/>
      <c r="AH67" s="271"/>
      <c r="AI67" s="271"/>
      <c r="AJ67" s="271"/>
      <c r="AK67" s="271"/>
      <c r="AL67" s="271"/>
      <c r="AM67" s="271"/>
      <c r="AN67" s="271"/>
      <c r="AO67" s="271"/>
      <c r="AP67" s="271"/>
      <c r="AQ67" s="271"/>
      <c r="AR67" s="271"/>
      <c r="AS67" s="271"/>
      <c r="AT67" s="271"/>
      <c r="AU67" s="271"/>
      <c r="AV67" s="271"/>
      <c r="AW67" s="271"/>
      <c r="AX67" s="271"/>
      <c r="AY67" s="271"/>
      <c r="AZ67" s="271"/>
      <c r="BA67" s="271"/>
      <c r="BB67" s="271"/>
      <c r="BC67" s="271"/>
      <c r="BD67" s="271"/>
      <c r="BE67" s="271"/>
      <c r="BF67" s="271"/>
      <c r="BG67" s="271"/>
      <c r="BH67" s="271"/>
      <c r="BI67" s="271"/>
      <c r="BJ67" s="271"/>
      <c r="BK67" s="271"/>
      <c r="BL67" s="271"/>
      <c r="BM67" s="271"/>
      <c r="BN67" s="271"/>
      <c r="BO67" s="271"/>
      <c r="BP67" s="271"/>
      <c r="BQ67" s="271"/>
      <c r="BR67" s="271"/>
      <c r="BS67" s="271"/>
      <c r="BT67" s="271"/>
      <c r="BU67" s="271"/>
      <c r="BV67" s="271"/>
      <c r="BW67" s="271"/>
      <c r="BX67" s="271"/>
      <c r="BY67" s="271"/>
      <c r="BZ67" s="271"/>
      <c r="CA67" s="271"/>
      <c r="CB67" s="271"/>
      <c r="CC67" s="271"/>
      <c r="CD67" s="271"/>
      <c r="CE67" s="271"/>
      <c r="CF67" s="271"/>
      <c r="CG67" s="271"/>
      <c r="CH67" s="271"/>
      <c r="CI67" s="271"/>
      <c r="CJ67" s="271"/>
      <c r="CK67" s="271"/>
      <c r="CL67" s="271"/>
      <c r="CM67" s="271"/>
      <c r="CN67" s="271"/>
      <c r="CO67" s="271"/>
      <c r="CP67" s="271"/>
      <c r="CQ67" s="271"/>
      <c r="CR67" s="271"/>
      <c r="CS67" s="271"/>
      <c r="CT67" s="271"/>
      <c r="CU67" s="271"/>
      <c r="CV67" s="271"/>
      <c r="CW67" s="271"/>
      <c r="CX67" s="271"/>
      <c r="CY67" s="271"/>
      <c r="CZ67" s="271"/>
      <c r="DA67" s="271"/>
      <c r="DB67" s="271"/>
      <c r="DC67" s="271"/>
      <c r="DD67" s="271"/>
      <c r="DE67" s="271"/>
      <c r="DF67" s="271"/>
      <c r="DG67" s="271"/>
      <c r="DH67" s="271"/>
      <c r="DI67" s="271"/>
      <c r="DJ67" s="271"/>
      <c r="DK67" s="271"/>
      <c r="DL67" s="271"/>
      <c r="DM67" s="271"/>
      <c r="DN67" s="271"/>
      <c r="DO67" s="271"/>
      <c r="DP67" s="271"/>
      <c r="DQ67" s="271"/>
      <c r="DR67" s="271"/>
      <c r="DS67" s="271"/>
      <c r="DT67" s="271"/>
      <c r="DU67" s="271"/>
      <c r="DV67" s="271"/>
      <c r="DW67" s="271"/>
      <c r="DX67" s="271"/>
      <c r="DY67" s="271"/>
      <c r="DZ67" s="271"/>
      <c r="EA67" s="271"/>
      <c r="EB67" s="271"/>
      <c r="EC67" s="271"/>
      <c r="ED67" s="271"/>
      <c r="EE67" s="271"/>
      <c r="EF67" s="271"/>
      <c r="EG67" s="271"/>
      <c r="EH67" s="271"/>
      <c r="EI67" s="271"/>
      <c r="EJ67" s="271"/>
      <c r="EK67" s="271"/>
      <c r="EL67" s="271"/>
      <c r="EM67" s="271"/>
      <c r="EN67" s="271"/>
      <c r="EO67" s="271"/>
      <c r="EP67" s="271"/>
      <c r="EQ67" s="271"/>
      <c r="ER67" s="271"/>
      <c r="ES67" s="271"/>
      <c r="ET67" s="271"/>
      <c r="EU67" s="271"/>
      <c r="EV67" s="271"/>
      <c r="EW67" s="271"/>
      <c r="EX67" s="271"/>
      <c r="EY67" s="271"/>
      <c r="EZ67" s="271"/>
      <c r="FA67" s="271"/>
      <c r="FB67" s="271"/>
      <c r="FC67" s="271"/>
      <c r="FD67" s="271"/>
      <c r="FE67" s="271"/>
      <c r="FF67" s="271"/>
      <c r="FG67" s="271"/>
      <c r="FH67" s="271"/>
      <c r="FI67" s="271"/>
      <c r="FJ67" s="271"/>
      <c r="FK67" s="271"/>
      <c r="FL67" s="271"/>
      <c r="FM67" s="271"/>
      <c r="FN67" s="271"/>
      <c r="FO67" s="271"/>
      <c r="FP67" s="271"/>
      <c r="FQ67" s="271"/>
      <c r="FR67" s="271"/>
      <c r="FS67" s="271"/>
      <c r="FT67" s="271"/>
      <c r="FU67" s="271"/>
      <c r="FV67" s="271"/>
      <c r="FW67" s="271"/>
      <c r="FX67" s="271"/>
      <c r="FY67" s="271"/>
      <c r="FZ67" s="271"/>
      <c r="GA67" s="271"/>
      <c r="GB67" s="271"/>
      <c r="GC67" s="271"/>
      <c r="GD67" s="271"/>
      <c r="GE67" s="271"/>
      <c r="GF67" s="271"/>
      <c r="GG67" s="271"/>
      <c r="GH67" s="271"/>
      <c r="GI67" s="271"/>
      <c r="GJ67" s="271"/>
      <c r="GK67" s="271"/>
      <c r="GL67" s="271"/>
      <c r="GM67" s="271"/>
      <c r="GN67" s="271"/>
      <c r="GO67" s="271"/>
      <c r="GP67" s="271"/>
      <c r="GQ67" s="271"/>
      <c r="GR67" s="271"/>
      <c r="GS67" s="271"/>
      <c r="GT67" s="271"/>
      <c r="GU67" s="271"/>
      <c r="GV67" s="271"/>
      <c r="GW67" s="271"/>
      <c r="GX67" s="271"/>
      <c r="GY67" s="271"/>
      <c r="GZ67" s="271"/>
      <c r="HA67" s="271"/>
      <c r="HB67" s="271"/>
      <c r="HC67" s="271"/>
      <c r="HD67" s="271"/>
      <c r="HE67" s="271"/>
      <c r="HF67" s="271"/>
      <c r="HG67" s="271"/>
      <c r="HH67" s="271"/>
      <c r="HI67" s="271"/>
      <c r="HJ67" s="271"/>
      <c r="HK67" s="271"/>
      <c r="HL67" s="271"/>
      <c r="HM67" s="271"/>
      <c r="HN67" s="271"/>
      <c r="HO67" s="271"/>
      <c r="HP67" s="271"/>
      <c r="HQ67" s="271"/>
      <c r="HR67" s="271"/>
      <c r="HS67" s="271"/>
      <c r="HT67" s="271"/>
      <c r="HU67" s="271"/>
      <c r="HV67" s="271"/>
      <c r="HW67" s="271"/>
      <c r="HX67" s="271"/>
      <c r="HY67" s="271"/>
      <c r="HZ67" s="271"/>
      <c r="IA67" s="271"/>
      <c r="IB67" s="271"/>
      <c r="IC67" s="271"/>
      <c r="ID67" s="271"/>
      <c r="IE67" s="271"/>
      <c r="IF67" s="271"/>
      <c r="IG67" s="271"/>
      <c r="IH67" s="271"/>
      <c r="II67" s="271"/>
      <c r="IJ67" s="271"/>
      <c r="IK67" s="271"/>
      <c r="IL67" s="271"/>
      <c r="IM67" s="271"/>
      <c r="IN67" s="271"/>
      <c r="IO67" s="271"/>
      <c r="IP67" s="271"/>
    </row>
    <row r="68" spans="1:250" s="213" customFormat="1" ht="17.399999999999999" customHeight="1">
      <c r="A68" s="223"/>
      <c r="B68" s="171"/>
      <c r="C68" s="247" t="s">
        <v>84</v>
      </c>
      <c r="D68" s="171" t="s">
        <v>83</v>
      </c>
      <c r="E68" s="171">
        <v>1</v>
      </c>
      <c r="F68" s="219"/>
      <c r="G68" s="248"/>
      <c r="H68" s="248"/>
      <c r="I68" s="250">
        <v>550</v>
      </c>
      <c r="J68" s="255"/>
      <c r="K68" s="255"/>
      <c r="L68" s="271"/>
      <c r="M68" s="280"/>
      <c r="N68" s="271"/>
      <c r="O68" s="271"/>
      <c r="P68" s="271"/>
      <c r="Q68" s="271"/>
      <c r="R68" s="271"/>
      <c r="S68" s="271"/>
      <c r="T68" s="271"/>
      <c r="U68" s="271"/>
      <c r="V68" s="271"/>
      <c r="W68" s="271"/>
      <c r="X68" s="271"/>
      <c r="Y68" s="271"/>
      <c r="Z68" s="271"/>
      <c r="AA68" s="271"/>
      <c r="AB68" s="271"/>
      <c r="AC68" s="271"/>
      <c r="AD68" s="271"/>
      <c r="AE68" s="271"/>
      <c r="AF68" s="271"/>
      <c r="AG68" s="271"/>
      <c r="AH68" s="271"/>
      <c r="AI68" s="271"/>
      <c r="AJ68" s="271"/>
      <c r="AK68" s="271"/>
      <c r="AL68" s="271"/>
      <c r="AM68" s="271"/>
      <c r="AN68" s="271"/>
      <c r="AO68" s="271"/>
      <c r="AP68" s="271"/>
      <c r="AQ68" s="271"/>
      <c r="AR68" s="271"/>
      <c r="AS68" s="271"/>
      <c r="AT68" s="271"/>
      <c r="AU68" s="271"/>
      <c r="AV68" s="271"/>
      <c r="AW68" s="271"/>
      <c r="AX68" s="271"/>
      <c r="AY68" s="271"/>
      <c r="AZ68" s="271"/>
      <c r="BA68" s="271"/>
      <c r="BB68" s="271"/>
      <c r="BC68" s="271"/>
      <c r="BD68" s="271"/>
      <c r="BE68" s="271"/>
      <c r="BF68" s="271"/>
      <c r="BG68" s="271"/>
      <c r="BH68" s="271"/>
      <c r="BI68" s="271"/>
      <c r="BJ68" s="271"/>
      <c r="BK68" s="271"/>
      <c r="BL68" s="271"/>
      <c r="BM68" s="271"/>
      <c r="BN68" s="271"/>
      <c r="BO68" s="271"/>
      <c r="BP68" s="271"/>
      <c r="BQ68" s="271"/>
      <c r="BR68" s="271"/>
      <c r="BS68" s="271"/>
      <c r="BT68" s="271"/>
      <c r="BU68" s="271"/>
      <c r="BV68" s="271"/>
      <c r="BW68" s="271"/>
      <c r="BX68" s="271"/>
      <c r="BY68" s="271"/>
      <c r="BZ68" s="271"/>
      <c r="CA68" s="271"/>
      <c r="CB68" s="271"/>
      <c r="CC68" s="271"/>
      <c r="CD68" s="271"/>
      <c r="CE68" s="271"/>
      <c r="CF68" s="271"/>
      <c r="CG68" s="271"/>
      <c r="CH68" s="271"/>
      <c r="CI68" s="271"/>
      <c r="CJ68" s="271"/>
      <c r="CK68" s="271"/>
      <c r="CL68" s="271"/>
      <c r="CM68" s="271"/>
      <c r="CN68" s="271"/>
      <c r="CO68" s="271"/>
      <c r="CP68" s="271"/>
      <c r="CQ68" s="271"/>
      <c r="CR68" s="271"/>
      <c r="CS68" s="271"/>
      <c r="CT68" s="271"/>
      <c r="CU68" s="271"/>
      <c r="CV68" s="271"/>
      <c r="CW68" s="271"/>
      <c r="CX68" s="271"/>
      <c r="CY68" s="271"/>
      <c r="CZ68" s="271"/>
      <c r="DA68" s="271"/>
      <c r="DB68" s="271"/>
      <c r="DC68" s="271"/>
      <c r="DD68" s="271"/>
      <c r="DE68" s="271"/>
      <c r="DF68" s="271"/>
      <c r="DG68" s="271"/>
      <c r="DH68" s="271"/>
      <c r="DI68" s="271"/>
      <c r="DJ68" s="271"/>
      <c r="DK68" s="271"/>
      <c r="DL68" s="271"/>
      <c r="DM68" s="271"/>
      <c r="DN68" s="271"/>
      <c r="DO68" s="271"/>
      <c r="DP68" s="271"/>
      <c r="DQ68" s="271"/>
      <c r="DR68" s="271"/>
      <c r="DS68" s="271"/>
      <c r="DT68" s="271"/>
      <c r="DU68" s="271"/>
      <c r="DV68" s="271"/>
      <c r="DW68" s="271"/>
      <c r="DX68" s="271"/>
      <c r="DY68" s="271"/>
      <c r="DZ68" s="271"/>
      <c r="EA68" s="271"/>
      <c r="EB68" s="271"/>
      <c r="EC68" s="271"/>
      <c r="ED68" s="271"/>
      <c r="EE68" s="271"/>
      <c r="EF68" s="271"/>
      <c r="EG68" s="271"/>
      <c r="EH68" s="271"/>
      <c r="EI68" s="271"/>
      <c r="EJ68" s="271"/>
      <c r="EK68" s="271"/>
      <c r="EL68" s="271"/>
      <c r="EM68" s="271"/>
      <c r="EN68" s="271"/>
      <c r="EO68" s="271"/>
      <c r="EP68" s="271"/>
      <c r="EQ68" s="271"/>
      <c r="ER68" s="271"/>
      <c r="ES68" s="271"/>
      <c r="ET68" s="271"/>
      <c r="EU68" s="271"/>
      <c r="EV68" s="271"/>
      <c r="EW68" s="271"/>
      <c r="EX68" s="271"/>
      <c r="EY68" s="271"/>
      <c r="EZ68" s="271"/>
      <c r="FA68" s="271"/>
      <c r="FB68" s="271"/>
      <c r="FC68" s="271"/>
      <c r="FD68" s="271"/>
      <c r="FE68" s="271"/>
      <c r="FF68" s="271"/>
      <c r="FG68" s="271"/>
      <c r="FH68" s="271"/>
      <c r="FI68" s="271"/>
      <c r="FJ68" s="271"/>
      <c r="FK68" s="271"/>
      <c r="FL68" s="271"/>
      <c r="FM68" s="271"/>
      <c r="FN68" s="271"/>
      <c r="FO68" s="271"/>
      <c r="FP68" s="271"/>
      <c r="FQ68" s="271"/>
      <c r="FR68" s="271"/>
      <c r="FS68" s="271"/>
      <c r="FT68" s="271"/>
      <c r="FU68" s="271"/>
      <c r="FV68" s="271"/>
      <c r="FW68" s="271"/>
      <c r="FX68" s="271"/>
      <c r="FY68" s="271"/>
      <c r="FZ68" s="271"/>
      <c r="GA68" s="271"/>
      <c r="GB68" s="271"/>
      <c r="GC68" s="271"/>
      <c r="GD68" s="271"/>
      <c r="GE68" s="271"/>
      <c r="GF68" s="271"/>
      <c r="GG68" s="271"/>
      <c r="GH68" s="271"/>
      <c r="GI68" s="271"/>
      <c r="GJ68" s="271"/>
      <c r="GK68" s="271"/>
      <c r="GL68" s="271"/>
      <c r="GM68" s="271"/>
      <c r="GN68" s="271"/>
      <c r="GO68" s="271"/>
      <c r="GP68" s="271"/>
      <c r="GQ68" s="271"/>
      <c r="GR68" s="271"/>
      <c r="GS68" s="271"/>
      <c r="GT68" s="271"/>
      <c r="GU68" s="271"/>
      <c r="GV68" s="271"/>
      <c r="GW68" s="271"/>
      <c r="GX68" s="271"/>
      <c r="GY68" s="271"/>
      <c r="GZ68" s="271"/>
      <c r="HA68" s="271"/>
      <c r="HB68" s="271"/>
      <c r="HC68" s="271"/>
      <c r="HD68" s="271"/>
      <c r="HE68" s="271"/>
      <c r="HF68" s="271"/>
      <c r="HG68" s="271"/>
      <c r="HH68" s="271"/>
      <c r="HI68" s="271"/>
      <c r="HJ68" s="271"/>
      <c r="HK68" s="271"/>
      <c r="HL68" s="271"/>
      <c r="HM68" s="271"/>
      <c r="HN68" s="271"/>
      <c r="HO68" s="271"/>
      <c r="HP68" s="271"/>
      <c r="HQ68" s="271"/>
      <c r="HR68" s="271"/>
      <c r="HS68" s="271"/>
      <c r="HT68" s="271"/>
      <c r="HU68" s="271"/>
      <c r="HV68" s="271"/>
      <c r="HW68" s="271"/>
      <c r="HX68" s="271"/>
      <c r="HY68" s="271"/>
      <c r="HZ68" s="271"/>
      <c r="IA68" s="271"/>
      <c r="IB68" s="271"/>
      <c r="IC68" s="271"/>
      <c r="ID68" s="271"/>
      <c r="IE68" s="271"/>
      <c r="IF68" s="271"/>
      <c r="IG68" s="271"/>
      <c r="IH68" s="271"/>
      <c r="II68" s="271"/>
      <c r="IJ68" s="271"/>
      <c r="IK68" s="271"/>
      <c r="IL68" s="271"/>
      <c r="IM68" s="271"/>
      <c r="IN68" s="271"/>
      <c r="IO68" s="271"/>
      <c r="IP68" s="271"/>
    </row>
    <row r="69" spans="1:250" s="213" customFormat="1" ht="17.399999999999999" customHeight="1">
      <c r="A69" s="223"/>
      <c r="B69" s="171"/>
      <c r="C69" s="247" t="s">
        <v>85</v>
      </c>
      <c r="D69" s="171" t="s">
        <v>83</v>
      </c>
      <c r="E69" s="171">
        <v>1</v>
      </c>
      <c r="F69" s="219"/>
      <c r="G69" s="248"/>
      <c r="H69" s="248"/>
      <c r="I69" s="250">
        <v>250</v>
      </c>
      <c r="J69" s="255"/>
      <c r="K69" s="255"/>
      <c r="L69" s="271"/>
      <c r="M69" s="280"/>
      <c r="N69" s="271"/>
      <c r="O69" s="271"/>
      <c r="P69" s="271"/>
      <c r="Q69" s="271"/>
      <c r="R69" s="271"/>
      <c r="S69" s="271"/>
      <c r="T69" s="271"/>
      <c r="U69" s="271"/>
      <c r="V69" s="271"/>
      <c r="W69" s="271"/>
      <c r="X69" s="271"/>
      <c r="Y69" s="271"/>
      <c r="Z69" s="271"/>
      <c r="AA69" s="271"/>
      <c r="AB69" s="271"/>
      <c r="AC69" s="271"/>
      <c r="AD69" s="271"/>
      <c r="AE69" s="271"/>
      <c r="AF69" s="271"/>
      <c r="AG69" s="271"/>
      <c r="AH69" s="271"/>
      <c r="AI69" s="271"/>
      <c r="AJ69" s="271"/>
      <c r="AK69" s="271"/>
      <c r="AL69" s="271"/>
      <c r="AM69" s="271"/>
      <c r="AN69" s="271"/>
      <c r="AO69" s="271"/>
      <c r="AP69" s="271"/>
      <c r="AQ69" s="271"/>
      <c r="AR69" s="271"/>
      <c r="AS69" s="271"/>
      <c r="AT69" s="271"/>
      <c r="AU69" s="271"/>
      <c r="AV69" s="271"/>
      <c r="AW69" s="271"/>
      <c r="AX69" s="271"/>
      <c r="AY69" s="271"/>
      <c r="AZ69" s="271"/>
      <c r="BA69" s="271"/>
      <c r="BB69" s="271"/>
      <c r="BC69" s="271"/>
      <c r="BD69" s="271"/>
      <c r="BE69" s="271"/>
      <c r="BF69" s="271"/>
      <c r="BG69" s="271"/>
      <c r="BH69" s="271"/>
      <c r="BI69" s="271"/>
      <c r="BJ69" s="271"/>
      <c r="BK69" s="271"/>
      <c r="BL69" s="271"/>
      <c r="BM69" s="271"/>
      <c r="BN69" s="271"/>
      <c r="BO69" s="271"/>
      <c r="BP69" s="271"/>
      <c r="BQ69" s="271"/>
      <c r="BR69" s="271"/>
      <c r="BS69" s="271"/>
      <c r="BT69" s="271"/>
      <c r="BU69" s="271"/>
      <c r="BV69" s="271"/>
      <c r="BW69" s="271"/>
      <c r="BX69" s="271"/>
      <c r="BY69" s="271"/>
      <c r="BZ69" s="271"/>
      <c r="CA69" s="271"/>
      <c r="CB69" s="271"/>
      <c r="CC69" s="271"/>
      <c r="CD69" s="271"/>
      <c r="CE69" s="271"/>
      <c r="CF69" s="271"/>
      <c r="CG69" s="271"/>
      <c r="CH69" s="271"/>
      <c r="CI69" s="271"/>
      <c r="CJ69" s="271"/>
      <c r="CK69" s="271"/>
      <c r="CL69" s="271"/>
      <c r="CM69" s="271"/>
      <c r="CN69" s="271"/>
      <c r="CO69" s="271"/>
      <c r="CP69" s="271"/>
      <c r="CQ69" s="271"/>
      <c r="CR69" s="271"/>
      <c r="CS69" s="271"/>
      <c r="CT69" s="271"/>
      <c r="CU69" s="271"/>
      <c r="CV69" s="271"/>
      <c r="CW69" s="271"/>
      <c r="CX69" s="271"/>
      <c r="CY69" s="271"/>
      <c r="CZ69" s="271"/>
      <c r="DA69" s="271"/>
      <c r="DB69" s="271"/>
      <c r="DC69" s="271"/>
      <c r="DD69" s="271"/>
      <c r="DE69" s="271"/>
      <c r="DF69" s="271"/>
      <c r="DG69" s="271"/>
      <c r="DH69" s="271"/>
      <c r="DI69" s="271"/>
      <c r="DJ69" s="271"/>
      <c r="DK69" s="271"/>
      <c r="DL69" s="271"/>
      <c r="DM69" s="271"/>
      <c r="DN69" s="271"/>
      <c r="DO69" s="271"/>
      <c r="DP69" s="271"/>
      <c r="DQ69" s="271"/>
      <c r="DR69" s="271"/>
      <c r="DS69" s="271"/>
      <c r="DT69" s="271"/>
      <c r="DU69" s="271"/>
      <c r="DV69" s="271"/>
      <c r="DW69" s="271"/>
      <c r="DX69" s="271"/>
      <c r="DY69" s="271"/>
      <c r="DZ69" s="271"/>
      <c r="EA69" s="271"/>
      <c r="EB69" s="271"/>
      <c r="EC69" s="271"/>
      <c r="ED69" s="271"/>
      <c r="EE69" s="271"/>
      <c r="EF69" s="271"/>
      <c r="EG69" s="271"/>
      <c r="EH69" s="271"/>
      <c r="EI69" s="271"/>
      <c r="EJ69" s="271"/>
      <c r="EK69" s="271"/>
      <c r="EL69" s="271"/>
      <c r="EM69" s="271"/>
      <c r="EN69" s="271"/>
      <c r="EO69" s="271"/>
      <c r="EP69" s="271"/>
      <c r="EQ69" s="271"/>
      <c r="ER69" s="271"/>
      <c r="ES69" s="271"/>
      <c r="ET69" s="271"/>
      <c r="EU69" s="271"/>
      <c r="EV69" s="271"/>
      <c r="EW69" s="271"/>
      <c r="EX69" s="271"/>
      <c r="EY69" s="271"/>
      <c r="EZ69" s="271"/>
      <c r="FA69" s="271"/>
      <c r="FB69" s="271"/>
      <c r="FC69" s="271"/>
      <c r="FD69" s="271"/>
      <c r="FE69" s="271"/>
      <c r="FF69" s="271"/>
      <c r="FG69" s="271"/>
      <c r="FH69" s="271"/>
      <c r="FI69" s="271"/>
      <c r="FJ69" s="271"/>
      <c r="FK69" s="271"/>
      <c r="FL69" s="271"/>
      <c r="FM69" s="271"/>
      <c r="FN69" s="271"/>
      <c r="FO69" s="271"/>
      <c r="FP69" s="271"/>
      <c r="FQ69" s="271"/>
      <c r="FR69" s="271"/>
      <c r="FS69" s="271"/>
      <c r="FT69" s="271"/>
      <c r="FU69" s="271"/>
      <c r="FV69" s="271"/>
      <c r="FW69" s="271"/>
      <c r="FX69" s="271"/>
      <c r="FY69" s="271"/>
      <c r="FZ69" s="271"/>
      <c r="GA69" s="271"/>
      <c r="GB69" s="271"/>
      <c r="GC69" s="271"/>
      <c r="GD69" s="271"/>
      <c r="GE69" s="271"/>
      <c r="GF69" s="271"/>
      <c r="GG69" s="271"/>
      <c r="GH69" s="271"/>
      <c r="GI69" s="271"/>
      <c r="GJ69" s="271"/>
      <c r="GK69" s="271"/>
      <c r="GL69" s="271"/>
      <c r="GM69" s="271"/>
      <c r="GN69" s="271"/>
      <c r="GO69" s="271"/>
      <c r="GP69" s="271"/>
      <c r="GQ69" s="271"/>
      <c r="GR69" s="271"/>
      <c r="GS69" s="271"/>
      <c r="GT69" s="271"/>
      <c r="GU69" s="271"/>
      <c r="GV69" s="271"/>
      <c r="GW69" s="271"/>
      <c r="GX69" s="271"/>
      <c r="GY69" s="271"/>
      <c r="GZ69" s="271"/>
      <c r="HA69" s="271"/>
      <c r="HB69" s="271"/>
      <c r="HC69" s="271"/>
      <c r="HD69" s="271"/>
      <c r="HE69" s="271"/>
      <c r="HF69" s="271"/>
      <c r="HG69" s="271"/>
      <c r="HH69" s="271"/>
      <c r="HI69" s="271"/>
      <c r="HJ69" s="271"/>
      <c r="HK69" s="271"/>
      <c r="HL69" s="271"/>
      <c r="HM69" s="271"/>
      <c r="HN69" s="271"/>
      <c r="HO69" s="271"/>
      <c r="HP69" s="271"/>
      <c r="HQ69" s="271"/>
      <c r="HR69" s="271"/>
      <c r="HS69" s="271"/>
      <c r="HT69" s="271"/>
      <c r="HU69" s="271"/>
      <c r="HV69" s="271"/>
      <c r="HW69" s="271"/>
      <c r="HX69" s="271"/>
      <c r="HY69" s="271"/>
      <c r="HZ69" s="271"/>
      <c r="IA69" s="271"/>
      <c r="IB69" s="271"/>
      <c r="IC69" s="271"/>
      <c r="ID69" s="271"/>
      <c r="IE69" s="271"/>
      <c r="IF69" s="271"/>
      <c r="IG69" s="271"/>
      <c r="IH69" s="271"/>
      <c r="II69" s="271"/>
      <c r="IJ69" s="271"/>
      <c r="IK69" s="271"/>
      <c r="IL69" s="271"/>
      <c r="IM69" s="271"/>
      <c r="IN69" s="271"/>
      <c r="IO69" s="271"/>
      <c r="IP69" s="271"/>
    </row>
    <row r="70" spans="1:250" s="213" customFormat="1" ht="17.399999999999999" customHeight="1">
      <c r="A70" s="223"/>
      <c r="B70" s="171"/>
      <c r="C70" s="247" t="s">
        <v>86</v>
      </c>
      <c r="D70" s="171" t="s">
        <v>83</v>
      </c>
      <c r="E70" s="171">
        <v>2</v>
      </c>
      <c r="F70" s="219"/>
      <c r="G70" s="248"/>
      <c r="H70" s="248"/>
      <c r="I70" s="250">
        <v>53</v>
      </c>
      <c r="J70" s="255"/>
      <c r="K70" s="255"/>
      <c r="L70" s="271"/>
      <c r="M70" s="280"/>
      <c r="N70" s="271"/>
      <c r="O70" s="271"/>
      <c r="P70" s="271"/>
      <c r="Q70" s="271"/>
      <c r="R70" s="271"/>
      <c r="S70" s="271"/>
      <c r="T70" s="271"/>
      <c r="U70" s="271"/>
      <c r="V70" s="271"/>
      <c r="W70" s="271"/>
      <c r="X70" s="271"/>
      <c r="Y70" s="271"/>
      <c r="Z70" s="271"/>
      <c r="AA70" s="271"/>
      <c r="AB70" s="271"/>
      <c r="AC70" s="271"/>
      <c r="AD70" s="271"/>
      <c r="AE70" s="271"/>
      <c r="AF70" s="271"/>
      <c r="AG70" s="271"/>
      <c r="AH70" s="271"/>
      <c r="AI70" s="271"/>
      <c r="AJ70" s="271"/>
      <c r="AK70" s="271"/>
      <c r="AL70" s="271"/>
      <c r="AM70" s="271"/>
      <c r="AN70" s="271"/>
      <c r="AO70" s="271"/>
      <c r="AP70" s="271"/>
      <c r="AQ70" s="271"/>
      <c r="AR70" s="271"/>
      <c r="AS70" s="271"/>
      <c r="AT70" s="271"/>
      <c r="AU70" s="271"/>
      <c r="AV70" s="271"/>
      <c r="AW70" s="271"/>
      <c r="AX70" s="271"/>
      <c r="AY70" s="271"/>
      <c r="AZ70" s="271"/>
      <c r="BA70" s="271"/>
      <c r="BB70" s="271"/>
      <c r="BC70" s="271"/>
      <c r="BD70" s="271"/>
      <c r="BE70" s="271"/>
      <c r="BF70" s="271"/>
      <c r="BG70" s="271"/>
      <c r="BH70" s="271"/>
      <c r="BI70" s="271"/>
      <c r="BJ70" s="271"/>
      <c r="BK70" s="271"/>
      <c r="BL70" s="271"/>
      <c r="BM70" s="271"/>
      <c r="BN70" s="271"/>
      <c r="BO70" s="271"/>
      <c r="BP70" s="271"/>
      <c r="BQ70" s="271"/>
      <c r="BR70" s="271"/>
      <c r="BS70" s="271"/>
      <c r="BT70" s="271"/>
      <c r="BU70" s="271"/>
      <c r="BV70" s="271"/>
      <c r="BW70" s="271"/>
      <c r="BX70" s="271"/>
      <c r="BY70" s="271"/>
      <c r="BZ70" s="271"/>
      <c r="CA70" s="271"/>
      <c r="CB70" s="271"/>
      <c r="CC70" s="271"/>
      <c r="CD70" s="271"/>
      <c r="CE70" s="271"/>
      <c r="CF70" s="271"/>
      <c r="CG70" s="271"/>
      <c r="CH70" s="271"/>
      <c r="CI70" s="271"/>
      <c r="CJ70" s="271"/>
      <c r="CK70" s="271"/>
      <c r="CL70" s="271"/>
      <c r="CM70" s="271"/>
      <c r="CN70" s="271"/>
      <c r="CO70" s="271"/>
      <c r="CP70" s="271"/>
      <c r="CQ70" s="271"/>
      <c r="CR70" s="271"/>
      <c r="CS70" s="271"/>
      <c r="CT70" s="271"/>
      <c r="CU70" s="271"/>
      <c r="CV70" s="271"/>
      <c r="CW70" s="271"/>
      <c r="CX70" s="271"/>
      <c r="CY70" s="271"/>
      <c r="CZ70" s="271"/>
      <c r="DA70" s="271"/>
      <c r="DB70" s="271"/>
      <c r="DC70" s="271"/>
      <c r="DD70" s="271"/>
      <c r="DE70" s="271"/>
      <c r="DF70" s="271"/>
      <c r="DG70" s="271"/>
      <c r="DH70" s="271"/>
      <c r="DI70" s="271"/>
      <c r="DJ70" s="271"/>
      <c r="DK70" s="271"/>
      <c r="DL70" s="271"/>
      <c r="DM70" s="271"/>
      <c r="DN70" s="271"/>
      <c r="DO70" s="271"/>
      <c r="DP70" s="271"/>
      <c r="DQ70" s="271"/>
      <c r="DR70" s="271"/>
      <c r="DS70" s="271"/>
      <c r="DT70" s="271"/>
      <c r="DU70" s="271"/>
      <c r="DV70" s="271"/>
      <c r="DW70" s="271"/>
      <c r="DX70" s="271"/>
      <c r="DY70" s="271"/>
      <c r="DZ70" s="271"/>
      <c r="EA70" s="271"/>
      <c r="EB70" s="271"/>
      <c r="EC70" s="271"/>
      <c r="ED70" s="271"/>
      <c r="EE70" s="271"/>
      <c r="EF70" s="271"/>
      <c r="EG70" s="271"/>
      <c r="EH70" s="271"/>
      <c r="EI70" s="271"/>
      <c r="EJ70" s="271"/>
      <c r="EK70" s="271"/>
      <c r="EL70" s="271"/>
      <c r="EM70" s="271"/>
      <c r="EN70" s="271"/>
      <c r="EO70" s="271"/>
      <c r="EP70" s="271"/>
      <c r="EQ70" s="271"/>
      <c r="ER70" s="271"/>
      <c r="ES70" s="271"/>
      <c r="ET70" s="271"/>
      <c r="EU70" s="271"/>
      <c r="EV70" s="271"/>
      <c r="EW70" s="271"/>
      <c r="EX70" s="271"/>
      <c r="EY70" s="271"/>
      <c r="EZ70" s="271"/>
      <c r="FA70" s="271"/>
      <c r="FB70" s="271"/>
      <c r="FC70" s="271"/>
      <c r="FD70" s="271"/>
      <c r="FE70" s="271"/>
      <c r="FF70" s="271"/>
      <c r="FG70" s="271"/>
      <c r="FH70" s="271"/>
      <c r="FI70" s="271"/>
      <c r="FJ70" s="271"/>
      <c r="FK70" s="271"/>
      <c r="FL70" s="271"/>
      <c r="FM70" s="271"/>
      <c r="FN70" s="271"/>
      <c r="FO70" s="271"/>
      <c r="FP70" s="271"/>
      <c r="FQ70" s="271"/>
      <c r="FR70" s="271"/>
      <c r="FS70" s="271"/>
      <c r="FT70" s="271"/>
      <c r="FU70" s="271"/>
      <c r="FV70" s="271"/>
      <c r="FW70" s="271"/>
      <c r="FX70" s="271"/>
      <c r="FY70" s="271"/>
      <c r="FZ70" s="271"/>
      <c r="GA70" s="271"/>
      <c r="GB70" s="271"/>
      <c r="GC70" s="271"/>
      <c r="GD70" s="271"/>
      <c r="GE70" s="271"/>
      <c r="GF70" s="271"/>
      <c r="GG70" s="271"/>
      <c r="GH70" s="271"/>
      <c r="GI70" s="271"/>
      <c r="GJ70" s="271"/>
      <c r="GK70" s="271"/>
      <c r="GL70" s="271"/>
      <c r="GM70" s="271"/>
      <c r="GN70" s="271"/>
      <c r="GO70" s="271"/>
      <c r="GP70" s="271"/>
      <c r="GQ70" s="271"/>
      <c r="GR70" s="271"/>
      <c r="GS70" s="271"/>
      <c r="GT70" s="271"/>
      <c r="GU70" s="271"/>
      <c r="GV70" s="271"/>
      <c r="GW70" s="271"/>
      <c r="GX70" s="271"/>
      <c r="GY70" s="271"/>
      <c r="GZ70" s="271"/>
      <c r="HA70" s="271"/>
      <c r="HB70" s="271"/>
      <c r="HC70" s="271"/>
      <c r="HD70" s="271"/>
      <c r="HE70" s="271"/>
      <c r="HF70" s="271"/>
      <c r="HG70" s="271"/>
      <c r="HH70" s="271"/>
      <c r="HI70" s="271"/>
      <c r="HJ70" s="271"/>
      <c r="HK70" s="271"/>
      <c r="HL70" s="271"/>
      <c r="HM70" s="271"/>
      <c r="HN70" s="271"/>
      <c r="HO70" s="271"/>
      <c r="HP70" s="271"/>
      <c r="HQ70" s="271"/>
      <c r="HR70" s="271"/>
      <c r="HS70" s="271"/>
      <c r="HT70" s="271"/>
      <c r="HU70" s="271"/>
      <c r="HV70" s="271"/>
      <c r="HW70" s="271"/>
      <c r="HX70" s="271"/>
      <c r="HY70" s="271"/>
      <c r="HZ70" s="271"/>
      <c r="IA70" s="271"/>
      <c r="IB70" s="271"/>
      <c r="IC70" s="271"/>
      <c r="ID70" s="271"/>
      <c r="IE70" s="271"/>
      <c r="IF70" s="271"/>
      <c r="IG70" s="271"/>
      <c r="IH70" s="271"/>
      <c r="II70" s="271"/>
      <c r="IJ70" s="271"/>
      <c r="IK70" s="271"/>
      <c r="IL70" s="271"/>
      <c r="IM70" s="271"/>
      <c r="IN70" s="271"/>
      <c r="IO70" s="271"/>
      <c r="IP70" s="271"/>
    </row>
    <row r="71" spans="1:250" s="213" customFormat="1" ht="17.399999999999999" customHeight="1">
      <c r="A71" s="223"/>
      <c r="B71" s="171"/>
      <c r="C71" s="249" t="s">
        <v>23</v>
      </c>
      <c r="D71" s="171" t="s">
        <v>64</v>
      </c>
      <c r="E71" s="171"/>
      <c r="F71" s="219"/>
      <c r="G71" s="248"/>
      <c r="H71" s="248"/>
      <c r="I71" s="250">
        <v>100</v>
      </c>
      <c r="J71" s="255"/>
      <c r="K71" s="255"/>
      <c r="L71" s="271"/>
      <c r="M71" s="280"/>
      <c r="N71" s="271"/>
      <c r="O71" s="271"/>
      <c r="P71" s="271"/>
      <c r="Q71" s="271"/>
      <c r="R71" s="271"/>
      <c r="S71" s="271"/>
      <c r="T71" s="271"/>
      <c r="U71" s="271"/>
      <c r="V71" s="271"/>
      <c r="W71" s="271"/>
      <c r="X71" s="271"/>
      <c r="Y71" s="271"/>
      <c r="Z71" s="271"/>
      <c r="AA71" s="271"/>
      <c r="AB71" s="271"/>
      <c r="AC71" s="271"/>
      <c r="AD71" s="271"/>
      <c r="AE71" s="271"/>
      <c r="AF71" s="271"/>
      <c r="AG71" s="271"/>
      <c r="AH71" s="271"/>
      <c r="AI71" s="271"/>
      <c r="AJ71" s="271"/>
      <c r="AK71" s="271"/>
      <c r="AL71" s="271"/>
      <c r="AM71" s="271"/>
      <c r="AN71" s="271"/>
      <c r="AO71" s="271"/>
      <c r="AP71" s="271"/>
      <c r="AQ71" s="271"/>
      <c r="AR71" s="271"/>
      <c r="AS71" s="271"/>
      <c r="AT71" s="271"/>
      <c r="AU71" s="271"/>
      <c r="AV71" s="271"/>
      <c r="AW71" s="271"/>
      <c r="AX71" s="271"/>
      <c r="AY71" s="271"/>
      <c r="AZ71" s="271"/>
      <c r="BA71" s="271"/>
      <c r="BB71" s="271"/>
      <c r="BC71" s="271"/>
      <c r="BD71" s="271"/>
      <c r="BE71" s="271"/>
      <c r="BF71" s="271"/>
      <c r="BG71" s="271"/>
      <c r="BH71" s="271"/>
      <c r="BI71" s="271"/>
      <c r="BJ71" s="271"/>
      <c r="BK71" s="271"/>
      <c r="BL71" s="271"/>
      <c r="BM71" s="271"/>
      <c r="BN71" s="271"/>
      <c r="BO71" s="271"/>
      <c r="BP71" s="271"/>
      <c r="BQ71" s="271"/>
      <c r="BR71" s="271"/>
      <c r="BS71" s="271"/>
      <c r="BT71" s="271"/>
      <c r="BU71" s="271"/>
      <c r="BV71" s="271"/>
      <c r="BW71" s="271"/>
      <c r="BX71" s="271"/>
      <c r="BY71" s="271"/>
      <c r="BZ71" s="271"/>
      <c r="CA71" s="271"/>
      <c r="CB71" s="271"/>
      <c r="CC71" s="271"/>
      <c r="CD71" s="271"/>
      <c r="CE71" s="271"/>
      <c r="CF71" s="271"/>
      <c r="CG71" s="271"/>
      <c r="CH71" s="271"/>
      <c r="CI71" s="271"/>
      <c r="CJ71" s="271"/>
      <c r="CK71" s="271"/>
      <c r="CL71" s="271"/>
      <c r="CM71" s="271"/>
      <c r="CN71" s="271"/>
      <c r="CO71" s="271"/>
      <c r="CP71" s="271"/>
      <c r="CQ71" s="271"/>
      <c r="CR71" s="271"/>
      <c r="CS71" s="271"/>
      <c r="CT71" s="271"/>
      <c r="CU71" s="271"/>
      <c r="CV71" s="271"/>
      <c r="CW71" s="271"/>
      <c r="CX71" s="271"/>
      <c r="CY71" s="271"/>
      <c r="CZ71" s="271"/>
      <c r="DA71" s="271"/>
      <c r="DB71" s="271"/>
      <c r="DC71" s="271"/>
      <c r="DD71" s="271"/>
      <c r="DE71" s="271"/>
      <c r="DF71" s="271"/>
      <c r="DG71" s="271"/>
      <c r="DH71" s="271"/>
      <c r="DI71" s="271"/>
      <c r="DJ71" s="271"/>
      <c r="DK71" s="271"/>
      <c r="DL71" s="271"/>
      <c r="DM71" s="271"/>
      <c r="DN71" s="271"/>
      <c r="DO71" s="271"/>
      <c r="DP71" s="271"/>
      <c r="DQ71" s="271"/>
      <c r="DR71" s="271"/>
      <c r="DS71" s="271"/>
      <c r="DT71" s="271"/>
      <c r="DU71" s="271"/>
      <c r="DV71" s="271"/>
      <c r="DW71" s="271"/>
      <c r="DX71" s="271"/>
      <c r="DY71" s="271"/>
      <c r="DZ71" s="271"/>
      <c r="EA71" s="271"/>
      <c r="EB71" s="271"/>
      <c r="EC71" s="271"/>
      <c r="ED71" s="271"/>
      <c r="EE71" s="271"/>
      <c r="EF71" s="271"/>
      <c r="EG71" s="271"/>
      <c r="EH71" s="271"/>
      <c r="EI71" s="271"/>
      <c r="EJ71" s="271"/>
      <c r="EK71" s="271"/>
      <c r="EL71" s="271"/>
      <c r="EM71" s="271"/>
      <c r="EN71" s="271"/>
      <c r="EO71" s="271"/>
      <c r="EP71" s="271"/>
      <c r="EQ71" s="271"/>
      <c r="ER71" s="271"/>
      <c r="ES71" s="271"/>
      <c r="ET71" s="271"/>
      <c r="EU71" s="271"/>
      <c r="EV71" s="271"/>
      <c r="EW71" s="271"/>
      <c r="EX71" s="271"/>
      <c r="EY71" s="271"/>
      <c r="EZ71" s="271"/>
      <c r="FA71" s="271"/>
      <c r="FB71" s="271"/>
      <c r="FC71" s="271"/>
      <c r="FD71" s="271"/>
      <c r="FE71" s="271"/>
      <c r="FF71" s="271"/>
      <c r="FG71" s="271"/>
      <c r="FH71" s="271"/>
      <c r="FI71" s="271"/>
      <c r="FJ71" s="271"/>
      <c r="FK71" s="271"/>
      <c r="FL71" s="271"/>
      <c r="FM71" s="271"/>
      <c r="FN71" s="271"/>
      <c r="FO71" s="271"/>
      <c r="FP71" s="271"/>
      <c r="FQ71" s="271"/>
      <c r="FR71" s="271"/>
      <c r="FS71" s="271"/>
      <c r="FT71" s="271"/>
      <c r="FU71" s="271"/>
      <c r="FV71" s="271"/>
      <c r="FW71" s="271"/>
      <c r="FX71" s="271"/>
      <c r="FY71" s="271"/>
      <c r="FZ71" s="271"/>
      <c r="GA71" s="271"/>
      <c r="GB71" s="271"/>
      <c r="GC71" s="271"/>
      <c r="GD71" s="271"/>
      <c r="GE71" s="271"/>
      <c r="GF71" s="271"/>
      <c r="GG71" s="271"/>
      <c r="GH71" s="271"/>
      <c r="GI71" s="271"/>
      <c r="GJ71" s="271"/>
      <c r="GK71" s="271"/>
      <c r="GL71" s="271"/>
      <c r="GM71" s="271"/>
      <c r="GN71" s="271"/>
      <c r="GO71" s="271"/>
      <c r="GP71" s="271"/>
      <c r="GQ71" s="271"/>
      <c r="GR71" s="271"/>
      <c r="GS71" s="271"/>
      <c r="GT71" s="271"/>
      <c r="GU71" s="271"/>
      <c r="GV71" s="271"/>
      <c r="GW71" s="271"/>
      <c r="GX71" s="271"/>
      <c r="GY71" s="271"/>
      <c r="GZ71" s="271"/>
      <c r="HA71" s="271"/>
      <c r="HB71" s="271"/>
      <c r="HC71" s="271"/>
      <c r="HD71" s="271"/>
      <c r="HE71" s="271"/>
      <c r="HF71" s="271"/>
      <c r="HG71" s="271"/>
      <c r="HH71" s="271"/>
      <c r="HI71" s="271"/>
      <c r="HJ71" s="271"/>
      <c r="HK71" s="271"/>
      <c r="HL71" s="271"/>
      <c r="HM71" s="271"/>
      <c r="HN71" s="271"/>
      <c r="HO71" s="271"/>
      <c r="HP71" s="271"/>
      <c r="HQ71" s="271"/>
      <c r="HR71" s="271"/>
      <c r="HS71" s="271"/>
      <c r="HT71" s="271"/>
      <c r="HU71" s="271"/>
      <c r="HV71" s="271"/>
      <c r="HW71" s="271"/>
      <c r="HX71" s="271"/>
      <c r="HY71" s="271"/>
      <c r="HZ71" s="271"/>
      <c r="IA71" s="271"/>
      <c r="IB71" s="271"/>
      <c r="IC71" s="271"/>
      <c r="ID71" s="271"/>
      <c r="IE71" s="271"/>
      <c r="IF71" s="271"/>
      <c r="IG71" s="271"/>
      <c r="IH71" s="271"/>
      <c r="II71" s="271"/>
      <c r="IJ71" s="271"/>
      <c r="IK71" s="271"/>
      <c r="IL71" s="271"/>
      <c r="IM71" s="271"/>
      <c r="IN71" s="271"/>
      <c r="IO71" s="271"/>
      <c r="IP71" s="271"/>
    </row>
    <row r="72" spans="1:250" s="213" customFormat="1" ht="17.399999999999999" customHeight="1">
      <c r="A72" s="223"/>
      <c r="B72" s="171"/>
      <c r="C72" s="247"/>
      <c r="D72" s="171"/>
      <c r="E72" s="315"/>
      <c r="F72" s="316"/>
      <c r="G72" s="317"/>
      <c r="H72" s="317"/>
      <c r="I72" s="318"/>
      <c r="J72" s="255"/>
      <c r="K72" s="255"/>
      <c r="L72" s="271"/>
      <c r="M72" s="280"/>
      <c r="N72" s="271"/>
      <c r="O72" s="271"/>
      <c r="P72" s="271"/>
      <c r="Q72" s="271"/>
      <c r="R72" s="271"/>
      <c r="S72" s="271"/>
      <c r="T72" s="271"/>
      <c r="U72" s="271"/>
      <c r="V72" s="271"/>
      <c r="W72" s="271"/>
      <c r="X72" s="271"/>
      <c r="Y72" s="271"/>
      <c r="Z72" s="271"/>
      <c r="AA72" s="271"/>
      <c r="AB72" s="271"/>
      <c r="AC72" s="271"/>
      <c r="AD72" s="271"/>
      <c r="AE72" s="271"/>
      <c r="AF72" s="271"/>
      <c r="AG72" s="271"/>
      <c r="AH72" s="271"/>
      <c r="AI72" s="271"/>
      <c r="AJ72" s="271"/>
      <c r="AK72" s="271"/>
      <c r="AL72" s="271"/>
      <c r="AM72" s="271"/>
      <c r="AN72" s="271"/>
      <c r="AO72" s="271"/>
      <c r="AP72" s="271"/>
      <c r="AQ72" s="271"/>
      <c r="AR72" s="271"/>
      <c r="AS72" s="271"/>
      <c r="AT72" s="271"/>
      <c r="AU72" s="271"/>
      <c r="AV72" s="271"/>
      <c r="AW72" s="271"/>
      <c r="AX72" s="271"/>
      <c r="AY72" s="271"/>
      <c r="AZ72" s="271"/>
      <c r="BA72" s="271"/>
      <c r="BB72" s="271"/>
      <c r="BC72" s="271"/>
      <c r="BD72" s="271"/>
      <c r="BE72" s="271"/>
      <c r="BF72" s="271"/>
      <c r="BG72" s="271"/>
      <c r="BH72" s="271"/>
      <c r="BI72" s="271"/>
      <c r="BJ72" s="271"/>
      <c r="BK72" s="271"/>
      <c r="BL72" s="271"/>
      <c r="BM72" s="271"/>
      <c r="BN72" s="271"/>
      <c r="BO72" s="271"/>
      <c r="BP72" s="271"/>
      <c r="BQ72" s="271"/>
      <c r="BR72" s="271"/>
      <c r="BS72" s="271"/>
      <c r="BT72" s="271"/>
      <c r="BU72" s="271"/>
      <c r="BV72" s="271"/>
      <c r="BW72" s="271"/>
      <c r="BX72" s="271"/>
      <c r="BY72" s="271"/>
      <c r="BZ72" s="271"/>
      <c r="CA72" s="271"/>
      <c r="CB72" s="271"/>
      <c r="CC72" s="271"/>
      <c r="CD72" s="271"/>
      <c r="CE72" s="271"/>
      <c r="CF72" s="271"/>
      <c r="CG72" s="271"/>
      <c r="CH72" s="271"/>
      <c r="CI72" s="271"/>
      <c r="CJ72" s="271"/>
      <c r="CK72" s="271"/>
      <c r="CL72" s="271"/>
      <c r="CM72" s="271"/>
      <c r="CN72" s="271"/>
      <c r="CO72" s="271"/>
      <c r="CP72" s="271"/>
      <c r="CQ72" s="271"/>
      <c r="CR72" s="271"/>
      <c r="CS72" s="271"/>
      <c r="CT72" s="271"/>
      <c r="CU72" s="271"/>
      <c r="CV72" s="271"/>
      <c r="CW72" s="271"/>
      <c r="CX72" s="271"/>
      <c r="CY72" s="271"/>
      <c r="CZ72" s="271"/>
      <c r="DA72" s="271"/>
      <c r="DB72" s="271"/>
      <c r="DC72" s="271"/>
      <c r="DD72" s="271"/>
      <c r="DE72" s="271"/>
      <c r="DF72" s="271"/>
      <c r="DG72" s="271"/>
      <c r="DH72" s="271"/>
      <c r="DI72" s="271"/>
      <c r="DJ72" s="271"/>
      <c r="DK72" s="271"/>
      <c r="DL72" s="271"/>
      <c r="DM72" s="271"/>
      <c r="DN72" s="271"/>
      <c r="DO72" s="271"/>
      <c r="DP72" s="271"/>
      <c r="DQ72" s="271"/>
      <c r="DR72" s="271"/>
      <c r="DS72" s="271"/>
      <c r="DT72" s="271"/>
      <c r="DU72" s="271"/>
      <c r="DV72" s="271"/>
      <c r="DW72" s="271"/>
      <c r="DX72" s="271"/>
      <c r="DY72" s="271"/>
      <c r="DZ72" s="271"/>
      <c r="EA72" s="271"/>
      <c r="EB72" s="271"/>
      <c r="EC72" s="271"/>
      <c r="ED72" s="271"/>
      <c r="EE72" s="271"/>
      <c r="EF72" s="271"/>
      <c r="EG72" s="271"/>
      <c r="EH72" s="271"/>
      <c r="EI72" s="271"/>
      <c r="EJ72" s="271"/>
      <c r="EK72" s="271"/>
      <c r="EL72" s="271"/>
      <c r="EM72" s="271"/>
      <c r="EN72" s="271"/>
      <c r="EO72" s="271"/>
      <c r="EP72" s="271"/>
      <c r="EQ72" s="271"/>
      <c r="ER72" s="271"/>
      <c r="ES72" s="271"/>
      <c r="ET72" s="271"/>
      <c r="EU72" s="271"/>
      <c r="EV72" s="271"/>
      <c r="EW72" s="271"/>
      <c r="EX72" s="271"/>
      <c r="EY72" s="271"/>
      <c r="EZ72" s="271"/>
      <c r="FA72" s="271"/>
      <c r="FB72" s="271"/>
      <c r="FC72" s="271"/>
      <c r="FD72" s="271"/>
      <c r="FE72" s="271"/>
      <c r="FF72" s="271"/>
      <c r="FG72" s="271"/>
      <c r="FH72" s="271"/>
      <c r="FI72" s="271"/>
      <c r="FJ72" s="271"/>
      <c r="FK72" s="271"/>
      <c r="FL72" s="271"/>
      <c r="FM72" s="271"/>
      <c r="FN72" s="271"/>
      <c r="FO72" s="271"/>
      <c r="FP72" s="271"/>
      <c r="FQ72" s="271"/>
      <c r="FR72" s="271"/>
      <c r="FS72" s="271"/>
      <c r="FT72" s="271"/>
      <c r="FU72" s="271"/>
      <c r="FV72" s="271"/>
      <c r="FW72" s="271"/>
      <c r="FX72" s="271"/>
      <c r="FY72" s="271"/>
      <c r="FZ72" s="271"/>
      <c r="GA72" s="271"/>
      <c r="GB72" s="271"/>
      <c r="GC72" s="271"/>
      <c r="GD72" s="271"/>
      <c r="GE72" s="271"/>
      <c r="GF72" s="271"/>
      <c r="GG72" s="271"/>
      <c r="GH72" s="271"/>
      <c r="GI72" s="271"/>
      <c r="GJ72" s="271"/>
      <c r="GK72" s="271"/>
      <c r="GL72" s="271"/>
      <c r="GM72" s="271"/>
      <c r="GN72" s="271"/>
      <c r="GO72" s="271"/>
      <c r="GP72" s="271"/>
      <c r="GQ72" s="271"/>
      <c r="GR72" s="271"/>
      <c r="GS72" s="271"/>
      <c r="GT72" s="271"/>
      <c r="GU72" s="271"/>
      <c r="GV72" s="271"/>
      <c r="GW72" s="271"/>
      <c r="GX72" s="271"/>
      <c r="GY72" s="271"/>
      <c r="GZ72" s="271"/>
      <c r="HA72" s="271"/>
      <c r="HB72" s="271"/>
      <c r="HC72" s="271"/>
      <c r="HD72" s="271"/>
      <c r="HE72" s="271"/>
      <c r="HF72" s="271"/>
      <c r="HG72" s="271"/>
      <c r="HH72" s="271"/>
      <c r="HI72" s="271"/>
      <c r="HJ72" s="271"/>
      <c r="HK72" s="271"/>
      <c r="HL72" s="271"/>
      <c r="HM72" s="271"/>
      <c r="HN72" s="271"/>
      <c r="HO72" s="271"/>
      <c r="HP72" s="271"/>
      <c r="HQ72" s="271"/>
      <c r="HR72" s="271"/>
      <c r="HS72" s="271"/>
      <c r="HT72" s="271"/>
      <c r="HU72" s="271"/>
      <c r="HV72" s="271"/>
      <c r="HW72" s="271"/>
      <c r="HX72" s="271"/>
      <c r="HY72" s="271"/>
      <c r="HZ72" s="271"/>
      <c r="IA72" s="271"/>
      <c r="IB72" s="271"/>
      <c r="IC72" s="271"/>
      <c r="ID72" s="271"/>
      <c r="IE72" s="271"/>
      <c r="IF72" s="271"/>
      <c r="IG72" s="271"/>
      <c r="IH72" s="271"/>
      <c r="II72" s="271"/>
      <c r="IJ72" s="271"/>
      <c r="IK72" s="271"/>
      <c r="IL72" s="271"/>
      <c r="IM72" s="271"/>
      <c r="IN72" s="271"/>
      <c r="IO72" s="271"/>
      <c r="IP72" s="271"/>
    </row>
    <row r="73" spans="1:250" s="213" customFormat="1" ht="17.399999999999999" customHeight="1">
      <c r="A73" s="223"/>
      <c r="B73" s="171"/>
      <c r="C73" s="247"/>
      <c r="D73" s="171"/>
      <c r="E73" s="315"/>
      <c r="F73" s="316"/>
      <c r="G73" s="317"/>
      <c r="H73" s="317"/>
      <c r="I73" s="318"/>
      <c r="J73" s="255"/>
      <c r="K73" s="255"/>
      <c r="L73" s="271"/>
      <c r="M73" s="280"/>
      <c r="N73" s="271"/>
      <c r="O73" s="271"/>
      <c r="P73" s="271"/>
      <c r="Q73" s="271"/>
      <c r="R73" s="271"/>
      <c r="S73" s="271"/>
      <c r="T73" s="271"/>
      <c r="U73" s="271"/>
      <c r="V73" s="271"/>
      <c r="W73" s="271"/>
      <c r="X73" s="271"/>
      <c r="Y73" s="271"/>
      <c r="Z73" s="271"/>
      <c r="AA73" s="271"/>
      <c r="AB73" s="271"/>
      <c r="AC73" s="271"/>
      <c r="AD73" s="271"/>
      <c r="AE73" s="271"/>
      <c r="AF73" s="271"/>
      <c r="AG73" s="271"/>
      <c r="AH73" s="271"/>
      <c r="AI73" s="271"/>
      <c r="AJ73" s="271"/>
      <c r="AK73" s="271"/>
      <c r="AL73" s="271"/>
      <c r="AM73" s="271"/>
      <c r="AN73" s="271"/>
      <c r="AO73" s="271"/>
      <c r="AP73" s="271"/>
      <c r="AQ73" s="271"/>
      <c r="AR73" s="271"/>
      <c r="AS73" s="271"/>
      <c r="AT73" s="271"/>
      <c r="AU73" s="271"/>
      <c r="AV73" s="271"/>
      <c r="AW73" s="271"/>
      <c r="AX73" s="271"/>
      <c r="AY73" s="271"/>
      <c r="AZ73" s="271"/>
      <c r="BA73" s="271"/>
      <c r="BB73" s="271"/>
      <c r="BC73" s="271"/>
      <c r="BD73" s="271"/>
      <c r="BE73" s="271"/>
      <c r="BF73" s="271"/>
      <c r="BG73" s="271"/>
      <c r="BH73" s="271"/>
      <c r="BI73" s="271"/>
      <c r="BJ73" s="271"/>
      <c r="BK73" s="271"/>
      <c r="BL73" s="271"/>
      <c r="BM73" s="271"/>
      <c r="BN73" s="271"/>
      <c r="BO73" s="271"/>
      <c r="BP73" s="271"/>
      <c r="BQ73" s="271"/>
      <c r="BR73" s="271"/>
      <c r="BS73" s="271"/>
      <c r="BT73" s="271"/>
      <c r="BU73" s="271"/>
      <c r="BV73" s="271"/>
      <c r="BW73" s="271"/>
      <c r="BX73" s="271"/>
      <c r="BY73" s="271"/>
      <c r="BZ73" s="271"/>
      <c r="CA73" s="271"/>
      <c r="CB73" s="271"/>
      <c r="CC73" s="271"/>
      <c r="CD73" s="271"/>
      <c r="CE73" s="271"/>
      <c r="CF73" s="271"/>
      <c r="CG73" s="271"/>
      <c r="CH73" s="271"/>
      <c r="CI73" s="271"/>
      <c r="CJ73" s="271"/>
      <c r="CK73" s="271"/>
      <c r="CL73" s="271"/>
      <c r="CM73" s="271"/>
      <c r="CN73" s="271"/>
      <c r="CO73" s="271"/>
      <c r="CP73" s="271"/>
      <c r="CQ73" s="271"/>
      <c r="CR73" s="271"/>
      <c r="CS73" s="271"/>
      <c r="CT73" s="271"/>
      <c r="CU73" s="271"/>
      <c r="CV73" s="271"/>
      <c r="CW73" s="271"/>
      <c r="CX73" s="271"/>
      <c r="CY73" s="271"/>
      <c r="CZ73" s="271"/>
      <c r="DA73" s="271"/>
      <c r="DB73" s="271"/>
      <c r="DC73" s="271"/>
      <c r="DD73" s="271"/>
      <c r="DE73" s="271"/>
      <c r="DF73" s="271"/>
      <c r="DG73" s="271"/>
      <c r="DH73" s="271"/>
      <c r="DI73" s="271"/>
      <c r="DJ73" s="271"/>
      <c r="DK73" s="271"/>
      <c r="DL73" s="271"/>
      <c r="DM73" s="271"/>
      <c r="DN73" s="271"/>
      <c r="DO73" s="271"/>
      <c r="DP73" s="271"/>
      <c r="DQ73" s="271"/>
      <c r="DR73" s="271"/>
      <c r="DS73" s="271"/>
      <c r="DT73" s="271"/>
      <c r="DU73" s="271"/>
      <c r="DV73" s="271"/>
      <c r="DW73" s="271"/>
      <c r="DX73" s="271"/>
      <c r="DY73" s="271"/>
      <c r="DZ73" s="271"/>
      <c r="EA73" s="271"/>
      <c r="EB73" s="271"/>
      <c r="EC73" s="271"/>
      <c r="ED73" s="271"/>
      <c r="EE73" s="271"/>
      <c r="EF73" s="271"/>
      <c r="EG73" s="271"/>
      <c r="EH73" s="271"/>
      <c r="EI73" s="271"/>
      <c r="EJ73" s="271"/>
      <c r="EK73" s="271"/>
      <c r="EL73" s="271"/>
      <c r="EM73" s="271"/>
      <c r="EN73" s="271"/>
      <c r="EO73" s="271"/>
      <c r="EP73" s="271"/>
      <c r="EQ73" s="271"/>
      <c r="ER73" s="271"/>
      <c r="ES73" s="271"/>
      <c r="ET73" s="271"/>
      <c r="EU73" s="271"/>
      <c r="EV73" s="271"/>
      <c r="EW73" s="271"/>
      <c r="EX73" s="271"/>
      <c r="EY73" s="271"/>
      <c r="EZ73" s="271"/>
      <c r="FA73" s="271"/>
      <c r="FB73" s="271"/>
      <c r="FC73" s="271"/>
      <c r="FD73" s="271"/>
      <c r="FE73" s="271"/>
      <c r="FF73" s="271"/>
      <c r="FG73" s="271"/>
      <c r="FH73" s="271"/>
      <c r="FI73" s="271"/>
      <c r="FJ73" s="271"/>
      <c r="FK73" s="271"/>
      <c r="FL73" s="271"/>
      <c r="FM73" s="271"/>
      <c r="FN73" s="271"/>
      <c r="FO73" s="271"/>
      <c r="FP73" s="271"/>
      <c r="FQ73" s="271"/>
      <c r="FR73" s="271"/>
      <c r="FS73" s="271"/>
      <c r="FT73" s="271"/>
      <c r="FU73" s="271"/>
      <c r="FV73" s="271"/>
      <c r="FW73" s="271"/>
      <c r="FX73" s="271"/>
      <c r="FY73" s="271"/>
      <c r="FZ73" s="271"/>
      <c r="GA73" s="271"/>
      <c r="GB73" s="271"/>
      <c r="GC73" s="271"/>
      <c r="GD73" s="271"/>
      <c r="GE73" s="271"/>
      <c r="GF73" s="271"/>
      <c r="GG73" s="271"/>
      <c r="GH73" s="271"/>
      <c r="GI73" s="271"/>
      <c r="GJ73" s="271"/>
      <c r="GK73" s="271"/>
      <c r="GL73" s="271"/>
      <c r="GM73" s="271"/>
      <c r="GN73" s="271"/>
      <c r="GO73" s="271"/>
      <c r="GP73" s="271"/>
      <c r="GQ73" s="271"/>
      <c r="GR73" s="271"/>
      <c r="GS73" s="271"/>
      <c r="GT73" s="271"/>
      <c r="GU73" s="271"/>
      <c r="GV73" s="271"/>
      <c r="GW73" s="271"/>
      <c r="GX73" s="271"/>
      <c r="GY73" s="271"/>
      <c r="GZ73" s="271"/>
      <c r="HA73" s="271"/>
      <c r="HB73" s="271"/>
      <c r="HC73" s="271"/>
      <c r="HD73" s="271"/>
      <c r="HE73" s="271"/>
      <c r="HF73" s="271"/>
      <c r="HG73" s="271"/>
      <c r="HH73" s="271"/>
      <c r="HI73" s="271"/>
      <c r="HJ73" s="271"/>
      <c r="HK73" s="271"/>
      <c r="HL73" s="271"/>
      <c r="HM73" s="271"/>
      <c r="HN73" s="271"/>
      <c r="HO73" s="271"/>
      <c r="HP73" s="271"/>
      <c r="HQ73" s="271"/>
      <c r="HR73" s="271"/>
      <c r="HS73" s="271"/>
      <c r="HT73" s="271"/>
      <c r="HU73" s="271"/>
      <c r="HV73" s="271"/>
      <c r="HW73" s="271"/>
      <c r="HX73" s="271"/>
      <c r="HY73" s="271"/>
      <c r="HZ73" s="271"/>
      <c r="IA73" s="271"/>
      <c r="IB73" s="271"/>
      <c r="IC73" s="271"/>
      <c r="ID73" s="271"/>
      <c r="IE73" s="271"/>
      <c r="IF73" s="271"/>
      <c r="IG73" s="271"/>
      <c r="IH73" s="271"/>
      <c r="II73" s="271"/>
      <c r="IJ73" s="271"/>
      <c r="IK73" s="271"/>
      <c r="IL73" s="271"/>
      <c r="IM73" s="271"/>
      <c r="IN73" s="271"/>
      <c r="IO73" s="271"/>
      <c r="IP73" s="271"/>
    </row>
    <row r="74" spans="1:250" s="213" customFormat="1" ht="17.399999999999999" customHeight="1">
      <c r="A74" s="275"/>
      <c r="B74" s="171"/>
      <c r="C74" s="247"/>
      <c r="D74" s="171"/>
      <c r="E74" s="319"/>
      <c r="F74" s="319"/>
      <c r="G74" s="320"/>
      <c r="H74" s="320"/>
      <c r="I74" s="320"/>
      <c r="J74" s="281"/>
      <c r="K74" s="255"/>
      <c r="L74" s="271"/>
      <c r="M74" s="280"/>
      <c r="N74" s="271"/>
      <c r="O74" s="271"/>
      <c r="P74" s="271"/>
      <c r="Q74" s="271"/>
      <c r="R74" s="271"/>
      <c r="S74" s="271"/>
      <c r="T74" s="271"/>
      <c r="U74" s="271"/>
      <c r="V74" s="271"/>
      <c r="W74" s="271"/>
      <c r="X74" s="271"/>
      <c r="Y74" s="271"/>
      <c r="Z74" s="271"/>
      <c r="AA74" s="271"/>
      <c r="AB74" s="271"/>
      <c r="AC74" s="271"/>
      <c r="AD74" s="271"/>
      <c r="AE74" s="271"/>
      <c r="AF74" s="271"/>
      <c r="AG74" s="271"/>
      <c r="AH74" s="271"/>
      <c r="AI74" s="271"/>
      <c r="AJ74" s="271"/>
      <c r="AK74" s="271"/>
      <c r="AL74" s="271"/>
      <c r="AM74" s="271"/>
      <c r="AN74" s="271"/>
      <c r="AO74" s="271"/>
      <c r="AP74" s="271"/>
      <c r="AQ74" s="271"/>
      <c r="AR74" s="271"/>
      <c r="AS74" s="271"/>
      <c r="AT74" s="271"/>
      <c r="AU74" s="271"/>
      <c r="AV74" s="271"/>
      <c r="AW74" s="271"/>
      <c r="AX74" s="271"/>
      <c r="AY74" s="271"/>
      <c r="AZ74" s="271"/>
      <c r="BA74" s="271"/>
      <c r="BB74" s="271"/>
      <c r="BC74" s="271"/>
      <c r="BD74" s="271"/>
      <c r="BE74" s="271"/>
      <c r="BF74" s="271"/>
      <c r="BG74" s="271"/>
      <c r="BH74" s="271"/>
      <c r="BI74" s="271"/>
      <c r="BJ74" s="271"/>
      <c r="BK74" s="271"/>
      <c r="BL74" s="271"/>
      <c r="BM74" s="271"/>
      <c r="BN74" s="271"/>
      <c r="BO74" s="271"/>
      <c r="BP74" s="271"/>
      <c r="BQ74" s="271"/>
      <c r="BR74" s="271"/>
      <c r="BS74" s="271"/>
      <c r="BT74" s="271"/>
      <c r="BU74" s="271"/>
      <c r="BV74" s="271"/>
      <c r="BW74" s="271"/>
      <c r="BX74" s="271"/>
      <c r="BY74" s="271"/>
      <c r="BZ74" s="271"/>
      <c r="CA74" s="271"/>
      <c r="CB74" s="271"/>
      <c r="CC74" s="271"/>
      <c r="CD74" s="271"/>
      <c r="CE74" s="271"/>
      <c r="CF74" s="271"/>
      <c r="CG74" s="271"/>
      <c r="CH74" s="271"/>
      <c r="CI74" s="271"/>
      <c r="CJ74" s="271"/>
      <c r="CK74" s="271"/>
      <c r="CL74" s="271"/>
      <c r="CM74" s="271"/>
      <c r="CN74" s="271"/>
      <c r="CO74" s="271"/>
      <c r="CP74" s="271"/>
      <c r="CQ74" s="271"/>
      <c r="CR74" s="271"/>
      <c r="CS74" s="271"/>
      <c r="CT74" s="271"/>
      <c r="CU74" s="271"/>
      <c r="CV74" s="271"/>
      <c r="CW74" s="271"/>
      <c r="CX74" s="271"/>
      <c r="CY74" s="271"/>
      <c r="CZ74" s="271"/>
      <c r="DA74" s="271"/>
      <c r="DB74" s="271"/>
      <c r="DC74" s="271"/>
      <c r="DD74" s="271"/>
      <c r="DE74" s="271"/>
      <c r="DF74" s="271"/>
      <c r="DG74" s="271"/>
      <c r="DH74" s="271"/>
      <c r="DI74" s="271"/>
      <c r="DJ74" s="271"/>
      <c r="DK74" s="271"/>
      <c r="DL74" s="271"/>
      <c r="DM74" s="271"/>
      <c r="DN74" s="271"/>
      <c r="DO74" s="271"/>
      <c r="DP74" s="271"/>
      <c r="DQ74" s="271"/>
      <c r="DR74" s="271"/>
      <c r="DS74" s="271"/>
      <c r="DT74" s="271"/>
      <c r="DU74" s="271"/>
      <c r="DV74" s="271"/>
      <c r="DW74" s="271"/>
      <c r="DX74" s="271"/>
      <c r="DY74" s="271"/>
      <c r="DZ74" s="271"/>
      <c r="EA74" s="271"/>
      <c r="EB74" s="271"/>
      <c r="EC74" s="271"/>
      <c r="ED74" s="271"/>
      <c r="EE74" s="271"/>
      <c r="EF74" s="271"/>
      <c r="EG74" s="271"/>
      <c r="EH74" s="271"/>
      <c r="EI74" s="271"/>
      <c r="EJ74" s="271"/>
      <c r="EK74" s="271"/>
      <c r="EL74" s="271"/>
      <c r="EM74" s="271"/>
      <c r="EN74" s="271"/>
      <c r="EO74" s="271"/>
      <c r="EP74" s="271"/>
      <c r="EQ74" s="271"/>
      <c r="ER74" s="271"/>
      <c r="ES74" s="271"/>
      <c r="ET74" s="271"/>
      <c r="EU74" s="271"/>
      <c r="EV74" s="271"/>
      <c r="EW74" s="271"/>
      <c r="EX74" s="271"/>
      <c r="EY74" s="271"/>
      <c r="EZ74" s="271"/>
      <c r="FA74" s="271"/>
      <c r="FB74" s="271"/>
      <c r="FC74" s="271"/>
      <c r="FD74" s="271"/>
      <c r="FE74" s="271"/>
      <c r="FF74" s="271"/>
      <c r="FG74" s="271"/>
      <c r="FH74" s="271"/>
      <c r="FI74" s="271"/>
      <c r="FJ74" s="271"/>
      <c r="FK74" s="271"/>
      <c r="FL74" s="271"/>
      <c r="FM74" s="271"/>
      <c r="FN74" s="271"/>
      <c r="FO74" s="271"/>
      <c r="FP74" s="271"/>
      <c r="FQ74" s="271"/>
      <c r="FR74" s="271"/>
      <c r="FS74" s="271"/>
      <c r="FT74" s="271"/>
      <c r="FU74" s="271"/>
      <c r="FV74" s="271"/>
      <c r="FW74" s="271"/>
      <c r="FX74" s="271"/>
      <c r="FY74" s="271"/>
      <c r="FZ74" s="271"/>
      <c r="GA74" s="271"/>
      <c r="GB74" s="271"/>
      <c r="GC74" s="271"/>
      <c r="GD74" s="271"/>
      <c r="GE74" s="271"/>
      <c r="GF74" s="271"/>
      <c r="GG74" s="271"/>
      <c r="GH74" s="271"/>
      <c r="GI74" s="271"/>
      <c r="GJ74" s="271"/>
      <c r="GK74" s="271"/>
      <c r="GL74" s="271"/>
      <c r="GM74" s="271"/>
      <c r="GN74" s="271"/>
      <c r="GO74" s="271"/>
      <c r="GP74" s="271"/>
      <c r="GQ74" s="271"/>
      <c r="GR74" s="271"/>
      <c r="GS74" s="271"/>
      <c r="GT74" s="271"/>
      <c r="GU74" s="271"/>
      <c r="GV74" s="271"/>
      <c r="GW74" s="271"/>
      <c r="GX74" s="271"/>
      <c r="GY74" s="271"/>
      <c r="GZ74" s="271"/>
      <c r="HA74" s="271"/>
      <c r="HB74" s="271"/>
      <c r="HC74" s="271"/>
      <c r="HD74" s="271"/>
      <c r="HE74" s="271"/>
      <c r="HF74" s="271"/>
      <c r="HG74" s="271"/>
      <c r="HH74" s="271"/>
      <c r="HI74" s="271"/>
      <c r="HJ74" s="271"/>
      <c r="HK74" s="271"/>
      <c r="HL74" s="271"/>
      <c r="HM74" s="271"/>
      <c r="HN74" s="271"/>
      <c r="HO74" s="271"/>
      <c r="HP74" s="271"/>
      <c r="HQ74" s="271"/>
      <c r="HR74" s="271"/>
      <c r="HS74" s="271"/>
      <c r="HT74" s="271"/>
      <c r="HU74" s="271"/>
      <c r="HV74" s="271"/>
      <c r="HW74" s="271"/>
      <c r="HX74" s="271"/>
      <c r="HY74" s="271"/>
      <c r="HZ74" s="271"/>
      <c r="IA74" s="271"/>
      <c r="IB74" s="271"/>
      <c r="IC74" s="271"/>
      <c r="ID74" s="271"/>
      <c r="IE74" s="271"/>
      <c r="IF74" s="271"/>
      <c r="IG74" s="271"/>
      <c r="IH74" s="271"/>
      <c r="II74" s="271"/>
      <c r="IJ74" s="271"/>
      <c r="IK74" s="271"/>
      <c r="IL74" s="271"/>
      <c r="IM74" s="271"/>
      <c r="IN74" s="271"/>
      <c r="IO74" s="271"/>
      <c r="IP74" s="271"/>
    </row>
    <row r="75" spans="1:250" s="213" customFormat="1" ht="17.399999999999999" customHeight="1">
      <c r="A75" s="275"/>
      <c r="B75" s="171"/>
      <c r="C75" s="249" t="s">
        <v>25</v>
      </c>
      <c r="D75" s="171"/>
      <c r="E75" s="319"/>
      <c r="F75" s="319"/>
      <c r="G75" s="320"/>
      <c r="H75" s="320"/>
      <c r="I75" s="320"/>
      <c r="J75" s="255"/>
      <c r="K75" s="255"/>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71"/>
      <c r="AI75" s="271"/>
      <c r="AJ75" s="271"/>
      <c r="AK75" s="271"/>
      <c r="AL75" s="271"/>
      <c r="AM75" s="271"/>
      <c r="AN75" s="271"/>
      <c r="AO75" s="271"/>
      <c r="AP75" s="271"/>
      <c r="AQ75" s="271"/>
      <c r="AR75" s="271"/>
      <c r="AS75" s="271"/>
      <c r="AT75" s="271"/>
      <c r="AU75" s="271"/>
      <c r="AV75" s="271"/>
      <c r="AW75" s="271"/>
      <c r="AX75" s="271"/>
      <c r="AY75" s="271"/>
      <c r="AZ75" s="271"/>
      <c r="BA75" s="271"/>
      <c r="BB75" s="271"/>
      <c r="BC75" s="271"/>
      <c r="BD75" s="271"/>
      <c r="BE75" s="271"/>
      <c r="BF75" s="271"/>
      <c r="BG75" s="271"/>
      <c r="BH75" s="271"/>
      <c r="BI75" s="271"/>
      <c r="BJ75" s="271"/>
      <c r="BK75" s="271"/>
      <c r="BL75" s="271"/>
      <c r="BM75" s="271"/>
      <c r="BN75" s="271"/>
      <c r="BO75" s="271"/>
      <c r="BP75" s="271"/>
      <c r="BQ75" s="271"/>
      <c r="BR75" s="271"/>
      <c r="BS75" s="271"/>
      <c r="BT75" s="271"/>
      <c r="BU75" s="271"/>
      <c r="BV75" s="271"/>
      <c r="BW75" s="271"/>
      <c r="BX75" s="271"/>
      <c r="BY75" s="271"/>
      <c r="BZ75" s="271"/>
      <c r="CA75" s="271"/>
      <c r="CB75" s="271"/>
      <c r="CC75" s="271"/>
      <c r="CD75" s="271"/>
      <c r="CE75" s="271"/>
      <c r="CF75" s="271"/>
      <c r="CG75" s="271"/>
      <c r="CH75" s="271"/>
      <c r="CI75" s="271"/>
      <c r="CJ75" s="271"/>
      <c r="CK75" s="271"/>
      <c r="CL75" s="271"/>
      <c r="CM75" s="271"/>
      <c r="CN75" s="271"/>
      <c r="CO75" s="271"/>
      <c r="CP75" s="271"/>
      <c r="CQ75" s="271"/>
      <c r="CR75" s="271"/>
      <c r="CS75" s="271"/>
      <c r="CT75" s="271"/>
      <c r="CU75" s="271"/>
      <c r="CV75" s="271"/>
      <c r="CW75" s="271"/>
      <c r="CX75" s="271"/>
      <c r="CY75" s="271"/>
      <c r="CZ75" s="271"/>
      <c r="DA75" s="271"/>
      <c r="DB75" s="271"/>
      <c r="DC75" s="271"/>
      <c r="DD75" s="271"/>
      <c r="DE75" s="271"/>
      <c r="DF75" s="271"/>
      <c r="DG75" s="271"/>
      <c r="DH75" s="271"/>
      <c r="DI75" s="271"/>
      <c r="DJ75" s="271"/>
      <c r="DK75" s="271"/>
      <c r="DL75" s="271"/>
      <c r="DM75" s="271"/>
      <c r="DN75" s="271"/>
      <c r="DO75" s="271"/>
      <c r="DP75" s="271"/>
      <c r="DQ75" s="271"/>
      <c r="DR75" s="271"/>
      <c r="DS75" s="271"/>
      <c r="DT75" s="271"/>
      <c r="DU75" s="271"/>
      <c r="DV75" s="271"/>
      <c r="DW75" s="271"/>
      <c r="DX75" s="271"/>
      <c r="DY75" s="271"/>
      <c r="DZ75" s="271"/>
      <c r="EA75" s="271"/>
      <c r="EB75" s="271"/>
      <c r="EC75" s="271"/>
      <c r="ED75" s="271"/>
      <c r="EE75" s="271"/>
      <c r="EF75" s="271"/>
      <c r="EG75" s="271"/>
      <c r="EH75" s="271"/>
      <c r="EI75" s="271"/>
      <c r="EJ75" s="271"/>
      <c r="EK75" s="271"/>
      <c r="EL75" s="271"/>
      <c r="EM75" s="271"/>
      <c r="EN75" s="271"/>
      <c r="EO75" s="271"/>
      <c r="EP75" s="271"/>
      <c r="EQ75" s="271"/>
      <c r="ER75" s="271"/>
      <c r="ES75" s="271"/>
      <c r="ET75" s="271"/>
      <c r="EU75" s="271"/>
      <c r="EV75" s="271"/>
      <c r="EW75" s="271"/>
      <c r="EX75" s="271"/>
      <c r="EY75" s="271"/>
      <c r="EZ75" s="271"/>
      <c r="FA75" s="271"/>
      <c r="FB75" s="271"/>
      <c r="FC75" s="271"/>
      <c r="FD75" s="271"/>
      <c r="FE75" s="271"/>
      <c r="FF75" s="271"/>
      <c r="FG75" s="271"/>
      <c r="FH75" s="271"/>
      <c r="FI75" s="271"/>
      <c r="FJ75" s="271"/>
      <c r="FK75" s="271"/>
      <c r="FL75" s="271"/>
      <c r="FM75" s="271"/>
      <c r="FN75" s="271"/>
      <c r="FO75" s="271"/>
      <c r="FP75" s="271"/>
      <c r="FQ75" s="271"/>
      <c r="FR75" s="271"/>
      <c r="FS75" s="271"/>
      <c r="FT75" s="271"/>
      <c r="FU75" s="271"/>
      <c r="FV75" s="271"/>
      <c r="FW75" s="271"/>
      <c r="FX75" s="271"/>
      <c r="FY75" s="271"/>
      <c r="FZ75" s="271"/>
      <c r="GA75" s="271"/>
      <c r="GB75" s="271"/>
      <c r="GC75" s="271"/>
      <c r="GD75" s="271"/>
      <c r="GE75" s="271"/>
      <c r="GF75" s="271"/>
      <c r="GG75" s="271"/>
      <c r="GH75" s="271"/>
      <c r="GI75" s="271"/>
      <c r="GJ75" s="271"/>
      <c r="GK75" s="271"/>
      <c r="GL75" s="271"/>
      <c r="GM75" s="271"/>
      <c r="GN75" s="271"/>
      <c r="GO75" s="271"/>
      <c r="GP75" s="271"/>
      <c r="GQ75" s="271"/>
      <c r="GR75" s="271"/>
      <c r="GS75" s="271"/>
      <c r="GT75" s="271"/>
      <c r="GU75" s="271"/>
      <c r="GV75" s="271"/>
      <c r="GW75" s="271"/>
      <c r="GX75" s="271"/>
      <c r="GY75" s="271"/>
      <c r="GZ75" s="271"/>
      <c r="HA75" s="271"/>
      <c r="HB75" s="271"/>
      <c r="HC75" s="271"/>
      <c r="HD75" s="271"/>
      <c r="HE75" s="271"/>
      <c r="HF75" s="271"/>
      <c r="HG75" s="271"/>
      <c r="HH75" s="271"/>
      <c r="HI75" s="271"/>
      <c r="HJ75" s="271"/>
      <c r="HK75" s="271"/>
      <c r="HL75" s="271"/>
      <c r="HM75" s="271"/>
      <c r="HN75" s="271"/>
      <c r="HO75" s="271"/>
      <c r="HP75" s="271"/>
      <c r="HQ75" s="271"/>
      <c r="HR75" s="271"/>
      <c r="HS75" s="271"/>
      <c r="HT75" s="271"/>
      <c r="HU75" s="271"/>
      <c r="HV75" s="271"/>
      <c r="HW75" s="271"/>
      <c r="HX75" s="271"/>
      <c r="HY75" s="271"/>
      <c r="HZ75" s="271"/>
      <c r="IA75" s="271"/>
      <c r="IB75" s="271"/>
      <c r="IC75" s="271"/>
      <c r="ID75" s="271"/>
      <c r="IE75" s="271"/>
      <c r="IF75" s="271"/>
      <c r="IG75" s="271"/>
      <c r="IH75" s="271"/>
      <c r="II75" s="271"/>
      <c r="IJ75" s="271"/>
      <c r="IK75" s="271"/>
      <c r="IL75" s="271"/>
      <c r="IM75" s="271"/>
      <c r="IN75" s="271"/>
      <c r="IO75" s="271"/>
      <c r="IP75" s="271"/>
    </row>
    <row r="76" spans="1:250" s="213" customFormat="1" ht="17.399999999999999" customHeight="1">
      <c r="A76" s="275"/>
      <c r="B76" s="171"/>
      <c r="C76" s="276" t="s">
        <v>87</v>
      </c>
      <c r="D76" s="171"/>
      <c r="E76" s="319"/>
      <c r="F76" s="319"/>
      <c r="G76" s="320"/>
      <c r="H76" s="320"/>
      <c r="I76" s="320"/>
      <c r="J76" s="255"/>
      <c r="K76" s="255"/>
      <c r="L76" s="271"/>
      <c r="M76" s="274"/>
      <c r="N76" s="271"/>
      <c r="O76" s="271"/>
      <c r="P76" s="271"/>
      <c r="Q76" s="271"/>
      <c r="R76" s="271"/>
      <c r="S76" s="271"/>
      <c r="T76" s="271"/>
      <c r="U76" s="271"/>
      <c r="V76" s="271"/>
      <c r="W76" s="271"/>
      <c r="X76" s="271"/>
      <c r="Y76" s="271"/>
      <c r="Z76" s="271"/>
      <c r="AA76" s="271"/>
      <c r="AB76" s="271"/>
      <c r="AC76" s="271"/>
      <c r="AD76" s="271"/>
      <c r="AE76" s="271"/>
      <c r="AF76" s="271"/>
      <c r="AG76" s="271"/>
      <c r="AH76" s="271"/>
      <c r="AI76" s="271"/>
      <c r="AJ76" s="271"/>
      <c r="AK76" s="271"/>
      <c r="AL76" s="271"/>
      <c r="AM76" s="271"/>
      <c r="AN76" s="271"/>
      <c r="AO76" s="271"/>
      <c r="AP76" s="271"/>
      <c r="AQ76" s="271"/>
      <c r="AR76" s="271"/>
      <c r="AS76" s="271"/>
      <c r="AT76" s="271"/>
      <c r="AU76" s="271"/>
      <c r="AV76" s="271"/>
      <c r="AW76" s="271"/>
      <c r="AX76" s="271"/>
      <c r="AY76" s="271"/>
      <c r="AZ76" s="271"/>
      <c r="BA76" s="271"/>
      <c r="BB76" s="271"/>
      <c r="BC76" s="271"/>
      <c r="BD76" s="271"/>
      <c r="BE76" s="271"/>
      <c r="BF76" s="271"/>
      <c r="BG76" s="271"/>
      <c r="BH76" s="271"/>
      <c r="BI76" s="271"/>
      <c r="BJ76" s="271"/>
      <c r="BK76" s="271"/>
      <c r="BL76" s="271"/>
      <c r="BM76" s="271"/>
      <c r="BN76" s="271"/>
      <c r="BO76" s="271"/>
      <c r="BP76" s="271"/>
      <c r="BQ76" s="271"/>
      <c r="BR76" s="271"/>
      <c r="BS76" s="271"/>
      <c r="BT76" s="271"/>
      <c r="BU76" s="271"/>
      <c r="BV76" s="271"/>
      <c r="BW76" s="271"/>
      <c r="BX76" s="271"/>
      <c r="BY76" s="271"/>
      <c r="BZ76" s="271"/>
      <c r="CA76" s="271"/>
      <c r="CB76" s="271"/>
      <c r="CC76" s="271"/>
      <c r="CD76" s="271"/>
      <c r="CE76" s="271"/>
      <c r="CF76" s="271"/>
      <c r="CG76" s="271"/>
      <c r="CH76" s="271"/>
      <c r="CI76" s="271"/>
      <c r="CJ76" s="271"/>
      <c r="CK76" s="271"/>
      <c r="CL76" s="271"/>
      <c r="CM76" s="271"/>
      <c r="CN76" s="271"/>
      <c r="CO76" s="271"/>
      <c r="CP76" s="271"/>
      <c r="CQ76" s="271"/>
      <c r="CR76" s="271"/>
      <c r="CS76" s="271"/>
      <c r="CT76" s="271"/>
      <c r="CU76" s="271"/>
      <c r="CV76" s="271"/>
      <c r="CW76" s="271"/>
      <c r="CX76" s="271"/>
      <c r="CY76" s="271"/>
      <c r="CZ76" s="271"/>
      <c r="DA76" s="271"/>
      <c r="DB76" s="271"/>
      <c r="DC76" s="271"/>
      <c r="DD76" s="271"/>
      <c r="DE76" s="271"/>
      <c r="DF76" s="271"/>
      <c r="DG76" s="271"/>
      <c r="DH76" s="271"/>
      <c r="DI76" s="271"/>
      <c r="DJ76" s="271"/>
      <c r="DK76" s="271"/>
      <c r="DL76" s="271"/>
      <c r="DM76" s="271"/>
      <c r="DN76" s="271"/>
      <c r="DO76" s="271"/>
      <c r="DP76" s="271"/>
      <c r="DQ76" s="271"/>
      <c r="DR76" s="271"/>
      <c r="DS76" s="271"/>
      <c r="DT76" s="271"/>
      <c r="DU76" s="271"/>
      <c r="DV76" s="271"/>
      <c r="DW76" s="271"/>
      <c r="DX76" s="271"/>
      <c r="DY76" s="271"/>
      <c r="DZ76" s="271"/>
      <c r="EA76" s="271"/>
      <c r="EB76" s="271"/>
      <c r="EC76" s="271"/>
      <c r="ED76" s="271"/>
      <c r="EE76" s="271"/>
      <c r="EF76" s="271"/>
      <c r="EG76" s="271"/>
      <c r="EH76" s="271"/>
      <c r="EI76" s="271"/>
      <c r="EJ76" s="271"/>
      <c r="EK76" s="271"/>
      <c r="EL76" s="271"/>
      <c r="EM76" s="271"/>
      <c r="EN76" s="271"/>
      <c r="EO76" s="271"/>
      <c r="EP76" s="271"/>
      <c r="EQ76" s="271"/>
      <c r="ER76" s="271"/>
      <c r="ES76" s="271"/>
      <c r="ET76" s="271"/>
      <c r="EU76" s="271"/>
      <c r="EV76" s="271"/>
      <c r="EW76" s="271"/>
      <c r="EX76" s="271"/>
      <c r="EY76" s="271"/>
      <c r="EZ76" s="271"/>
      <c r="FA76" s="271"/>
      <c r="FB76" s="271"/>
      <c r="FC76" s="271"/>
      <c r="FD76" s="271"/>
      <c r="FE76" s="271"/>
      <c r="FF76" s="271"/>
      <c r="FG76" s="271"/>
      <c r="FH76" s="271"/>
      <c r="FI76" s="271"/>
      <c r="FJ76" s="271"/>
      <c r="FK76" s="271"/>
      <c r="FL76" s="271"/>
      <c r="FM76" s="271"/>
      <c r="FN76" s="271"/>
      <c r="FO76" s="271"/>
      <c r="FP76" s="271"/>
      <c r="FQ76" s="271"/>
      <c r="FR76" s="271"/>
      <c r="FS76" s="271"/>
      <c r="FT76" s="271"/>
      <c r="FU76" s="271"/>
      <c r="FV76" s="271"/>
      <c r="FW76" s="271"/>
      <c r="FX76" s="271"/>
      <c r="FY76" s="271"/>
      <c r="FZ76" s="271"/>
      <c r="GA76" s="271"/>
      <c r="GB76" s="271"/>
      <c r="GC76" s="271"/>
      <c r="GD76" s="271"/>
      <c r="GE76" s="271"/>
      <c r="GF76" s="271"/>
      <c r="GG76" s="271"/>
      <c r="GH76" s="271"/>
      <c r="GI76" s="271"/>
      <c r="GJ76" s="271"/>
      <c r="GK76" s="271"/>
      <c r="GL76" s="271"/>
      <c r="GM76" s="271"/>
      <c r="GN76" s="271"/>
      <c r="GO76" s="271"/>
      <c r="GP76" s="271"/>
      <c r="GQ76" s="271"/>
      <c r="GR76" s="271"/>
      <c r="GS76" s="271"/>
      <c r="GT76" s="271"/>
      <c r="GU76" s="271"/>
      <c r="GV76" s="271"/>
      <c r="GW76" s="271"/>
      <c r="GX76" s="271"/>
      <c r="GY76" s="271"/>
      <c r="GZ76" s="271"/>
      <c r="HA76" s="271"/>
      <c r="HB76" s="271"/>
      <c r="HC76" s="271"/>
      <c r="HD76" s="271"/>
      <c r="HE76" s="271"/>
      <c r="HF76" s="271"/>
      <c r="HG76" s="271"/>
      <c r="HH76" s="271"/>
      <c r="HI76" s="271"/>
      <c r="HJ76" s="271"/>
      <c r="HK76" s="271"/>
      <c r="HL76" s="271"/>
      <c r="HM76" s="271"/>
      <c r="HN76" s="271"/>
      <c r="HO76" s="271"/>
      <c r="HP76" s="271"/>
      <c r="HQ76" s="271"/>
      <c r="HR76" s="271"/>
      <c r="HS76" s="271"/>
      <c r="HT76" s="271"/>
      <c r="HU76" s="271"/>
      <c r="HV76" s="271"/>
      <c r="HW76" s="271"/>
      <c r="HX76" s="271"/>
      <c r="HY76" s="271"/>
      <c r="HZ76" s="271"/>
      <c r="IA76" s="271"/>
      <c r="IB76" s="271"/>
      <c r="IC76" s="271"/>
      <c r="ID76" s="271"/>
      <c r="IE76" s="271"/>
      <c r="IF76" s="271"/>
      <c r="IG76" s="271"/>
      <c r="IH76" s="271"/>
      <c r="II76" s="271"/>
      <c r="IJ76" s="271"/>
      <c r="IK76" s="271"/>
      <c r="IL76" s="271"/>
      <c r="IM76" s="271"/>
      <c r="IN76" s="271"/>
      <c r="IO76" s="271"/>
      <c r="IP76" s="271"/>
    </row>
    <row r="77" spans="1:250" s="213" customFormat="1" ht="17.399999999999999" customHeight="1">
      <c r="A77" s="275"/>
      <c r="B77" s="171"/>
      <c r="C77" s="171"/>
      <c r="D77" s="171"/>
      <c r="E77" s="319"/>
      <c r="F77" s="319"/>
      <c r="G77" s="320"/>
      <c r="H77" s="320"/>
      <c r="I77" s="320"/>
      <c r="J77" s="282"/>
      <c r="K77" s="283"/>
      <c r="L77" s="271"/>
      <c r="M77" s="274"/>
      <c r="N77" s="284"/>
      <c r="O77" s="271"/>
      <c r="P77" s="271"/>
      <c r="Q77" s="271"/>
      <c r="R77" s="271"/>
      <c r="S77" s="271"/>
      <c r="T77" s="271"/>
      <c r="U77" s="271"/>
      <c r="V77" s="271"/>
      <c r="W77" s="271"/>
      <c r="X77" s="271"/>
      <c r="Y77" s="271"/>
      <c r="Z77" s="271"/>
      <c r="AA77" s="271"/>
      <c r="AB77" s="271"/>
      <c r="AC77" s="271"/>
      <c r="AD77" s="271"/>
      <c r="AE77" s="271"/>
      <c r="AF77" s="271"/>
      <c r="AG77" s="271"/>
      <c r="AH77" s="271"/>
      <c r="AI77" s="271"/>
      <c r="AJ77" s="271"/>
      <c r="AK77" s="271"/>
      <c r="AL77" s="271"/>
      <c r="AM77" s="271"/>
      <c r="AN77" s="271"/>
      <c r="AO77" s="271"/>
      <c r="AP77" s="271"/>
      <c r="AQ77" s="271"/>
      <c r="AR77" s="271"/>
      <c r="AS77" s="271"/>
      <c r="AT77" s="271"/>
      <c r="AU77" s="271"/>
      <c r="AV77" s="271"/>
      <c r="AW77" s="271"/>
      <c r="AX77" s="271"/>
      <c r="AY77" s="271"/>
      <c r="AZ77" s="271"/>
      <c r="BA77" s="271"/>
      <c r="BB77" s="271"/>
      <c r="BC77" s="271"/>
      <c r="BD77" s="271"/>
      <c r="BE77" s="271"/>
      <c r="BF77" s="271"/>
      <c r="BG77" s="271"/>
      <c r="BH77" s="271"/>
      <c r="BI77" s="271"/>
      <c r="BJ77" s="271"/>
      <c r="BK77" s="271"/>
      <c r="BL77" s="271"/>
      <c r="BM77" s="271"/>
      <c r="BN77" s="271"/>
      <c r="BO77" s="271"/>
      <c r="BP77" s="271"/>
      <c r="BQ77" s="271"/>
      <c r="BR77" s="271"/>
      <c r="BS77" s="271"/>
      <c r="BT77" s="271"/>
      <c r="BU77" s="271"/>
      <c r="BV77" s="271"/>
      <c r="BW77" s="271"/>
      <c r="BX77" s="271"/>
      <c r="BY77" s="271"/>
      <c r="BZ77" s="271"/>
      <c r="CA77" s="271"/>
      <c r="CB77" s="271"/>
      <c r="CC77" s="271"/>
      <c r="CD77" s="271"/>
      <c r="CE77" s="271"/>
      <c r="CF77" s="271"/>
      <c r="CG77" s="271"/>
      <c r="CH77" s="271"/>
      <c r="CI77" s="271"/>
      <c r="CJ77" s="271"/>
      <c r="CK77" s="271"/>
      <c r="CL77" s="271"/>
      <c r="CM77" s="271"/>
      <c r="CN77" s="271"/>
      <c r="CO77" s="271"/>
      <c r="CP77" s="271"/>
      <c r="CQ77" s="271"/>
      <c r="CR77" s="271"/>
      <c r="CS77" s="271"/>
      <c r="CT77" s="271"/>
      <c r="CU77" s="271"/>
      <c r="CV77" s="271"/>
      <c r="CW77" s="271"/>
      <c r="CX77" s="271"/>
      <c r="CY77" s="271"/>
      <c r="CZ77" s="271"/>
      <c r="DA77" s="271"/>
      <c r="DB77" s="271"/>
      <c r="DC77" s="271"/>
      <c r="DD77" s="271"/>
      <c r="DE77" s="271"/>
      <c r="DF77" s="271"/>
      <c r="DG77" s="271"/>
      <c r="DH77" s="271"/>
      <c r="DI77" s="271"/>
      <c r="DJ77" s="271"/>
      <c r="DK77" s="271"/>
      <c r="DL77" s="271"/>
      <c r="DM77" s="271"/>
      <c r="DN77" s="271"/>
      <c r="DO77" s="271"/>
      <c r="DP77" s="271"/>
      <c r="DQ77" s="271"/>
      <c r="DR77" s="271"/>
      <c r="DS77" s="271"/>
      <c r="DT77" s="271"/>
      <c r="DU77" s="271"/>
      <c r="DV77" s="271"/>
      <c r="DW77" s="271"/>
      <c r="DX77" s="271"/>
      <c r="DY77" s="271"/>
      <c r="DZ77" s="271"/>
      <c r="EA77" s="271"/>
      <c r="EB77" s="271"/>
      <c r="EC77" s="271"/>
      <c r="ED77" s="271"/>
      <c r="EE77" s="271"/>
      <c r="EF77" s="271"/>
      <c r="EG77" s="271"/>
      <c r="EH77" s="271"/>
      <c r="EI77" s="271"/>
      <c r="EJ77" s="271"/>
      <c r="EK77" s="271"/>
      <c r="EL77" s="271"/>
      <c r="EM77" s="271"/>
      <c r="EN77" s="271"/>
      <c r="EO77" s="271"/>
      <c r="EP77" s="271"/>
      <c r="EQ77" s="271"/>
      <c r="ER77" s="271"/>
      <c r="ES77" s="271"/>
      <c r="ET77" s="271"/>
      <c r="EU77" s="271"/>
      <c r="EV77" s="271"/>
      <c r="EW77" s="271"/>
      <c r="EX77" s="271"/>
      <c r="EY77" s="271"/>
      <c r="EZ77" s="271"/>
      <c r="FA77" s="271"/>
      <c r="FB77" s="271"/>
      <c r="FC77" s="271"/>
      <c r="FD77" s="271"/>
      <c r="FE77" s="271"/>
      <c r="FF77" s="271"/>
      <c r="FG77" s="271"/>
      <c r="FH77" s="271"/>
      <c r="FI77" s="271"/>
      <c r="FJ77" s="271"/>
      <c r="FK77" s="271"/>
      <c r="FL77" s="271"/>
      <c r="FM77" s="271"/>
      <c r="FN77" s="271"/>
      <c r="FO77" s="271"/>
      <c r="FP77" s="271"/>
      <c r="FQ77" s="271"/>
      <c r="FR77" s="271"/>
      <c r="FS77" s="271"/>
      <c r="FT77" s="271"/>
      <c r="FU77" s="271"/>
      <c r="FV77" s="271"/>
      <c r="FW77" s="271"/>
      <c r="FX77" s="271"/>
      <c r="FY77" s="271"/>
      <c r="FZ77" s="271"/>
      <c r="GA77" s="271"/>
      <c r="GB77" s="271"/>
      <c r="GC77" s="271"/>
      <c r="GD77" s="271"/>
      <c r="GE77" s="271"/>
      <c r="GF77" s="271"/>
      <c r="GG77" s="271"/>
      <c r="GH77" s="271"/>
      <c r="GI77" s="271"/>
      <c r="GJ77" s="271"/>
      <c r="GK77" s="271"/>
      <c r="GL77" s="271"/>
      <c r="GM77" s="271"/>
      <c r="GN77" s="271"/>
      <c r="GO77" s="271"/>
      <c r="GP77" s="271"/>
      <c r="GQ77" s="271"/>
      <c r="GR77" s="271"/>
      <c r="GS77" s="271"/>
      <c r="GT77" s="271"/>
      <c r="GU77" s="271"/>
      <c r="GV77" s="271"/>
      <c r="GW77" s="271"/>
      <c r="GX77" s="271"/>
      <c r="GY77" s="271"/>
      <c r="GZ77" s="271"/>
      <c r="HA77" s="271"/>
      <c r="HB77" s="271"/>
      <c r="HC77" s="271"/>
      <c r="HD77" s="271"/>
      <c r="HE77" s="271"/>
      <c r="HF77" s="271"/>
      <c r="HG77" s="271"/>
      <c r="HH77" s="271"/>
      <c r="HI77" s="271"/>
      <c r="HJ77" s="271"/>
      <c r="HK77" s="271"/>
      <c r="HL77" s="271"/>
      <c r="HM77" s="271"/>
      <c r="HN77" s="271"/>
      <c r="HO77" s="271"/>
      <c r="HP77" s="271"/>
      <c r="HQ77" s="271"/>
      <c r="HR77" s="271"/>
      <c r="HS77" s="271"/>
      <c r="HT77" s="271"/>
      <c r="HU77" s="271"/>
      <c r="HV77" s="271"/>
      <c r="HW77" s="271"/>
      <c r="HX77" s="271"/>
      <c r="HY77" s="271"/>
      <c r="HZ77" s="271"/>
      <c r="IA77" s="271"/>
      <c r="IB77" s="271"/>
      <c r="IC77" s="271"/>
      <c r="ID77" s="271"/>
      <c r="IE77" s="271"/>
      <c r="IF77" s="271"/>
      <c r="IG77" s="271"/>
      <c r="IH77" s="271"/>
      <c r="II77" s="271"/>
      <c r="IJ77" s="271"/>
      <c r="IK77" s="271"/>
      <c r="IL77" s="271"/>
      <c r="IM77" s="271"/>
      <c r="IN77" s="271"/>
      <c r="IO77" s="271"/>
      <c r="IP77" s="271"/>
    </row>
    <row r="78" spans="1:250" ht="30" customHeight="1">
      <c r="B78" s="277"/>
      <c r="C78" s="278"/>
      <c r="D78" s="321"/>
      <c r="E78" s="321"/>
      <c r="F78" s="321"/>
      <c r="G78" s="321"/>
      <c r="H78" s="321"/>
      <c r="I78" s="321"/>
      <c r="J78" s="285" t="s">
        <v>88</v>
      </c>
      <c r="K78" s="286"/>
    </row>
    <row r="79" spans="1:250" ht="19" customHeight="1">
      <c r="A79" s="279"/>
      <c r="B79" s="277"/>
      <c r="C79" s="249" t="s">
        <v>89</v>
      </c>
      <c r="D79" s="321"/>
      <c r="E79" s="321"/>
      <c r="F79" s="321"/>
      <c r="G79" s="321"/>
      <c r="H79" s="321"/>
      <c r="I79" s="321"/>
      <c r="J79" s="277"/>
      <c r="K79" s="287">
        <f>K78*18/100</f>
        <v>0</v>
      </c>
    </row>
    <row r="80" spans="1:250">
      <c r="A80" s="279"/>
      <c r="B80" s="277"/>
      <c r="C80" s="321"/>
      <c r="D80" s="330" t="s">
        <v>88</v>
      </c>
      <c r="E80" s="330"/>
      <c r="F80" s="330"/>
      <c r="G80" s="330"/>
      <c r="H80" s="330"/>
      <c r="I80" s="330"/>
      <c r="J80" s="330"/>
      <c r="K80" s="328">
        <f>K78+K79</f>
        <v>0</v>
      </c>
    </row>
    <row r="81" spans="1:11">
      <c r="A81" s="279"/>
      <c r="B81" s="277"/>
      <c r="C81" s="321"/>
      <c r="D81" s="330"/>
      <c r="E81" s="330"/>
      <c r="F81" s="330"/>
      <c r="G81" s="330"/>
      <c r="H81" s="330"/>
      <c r="I81" s="330"/>
      <c r="J81" s="330"/>
      <c r="K81" s="329"/>
    </row>
  </sheetData>
  <mergeCells count="25">
    <mergeCell ref="C80:C81"/>
    <mergeCell ref="K80:K81"/>
    <mergeCell ref="D80:J81"/>
    <mergeCell ref="D79:I79"/>
    <mergeCell ref="A5:A7"/>
    <mergeCell ref="A36:A38"/>
    <mergeCell ref="B5:B7"/>
    <mergeCell ref="B36:B37"/>
    <mergeCell ref="B44:B45"/>
    <mergeCell ref="C33:C35"/>
    <mergeCell ref="E74:I74"/>
    <mergeCell ref="E75:I75"/>
    <mergeCell ref="E76:I76"/>
    <mergeCell ref="E77:I77"/>
    <mergeCell ref="D78:I78"/>
    <mergeCell ref="G44:H44"/>
    <mergeCell ref="G45:H45"/>
    <mergeCell ref="G51:H51"/>
    <mergeCell ref="E72:I72"/>
    <mergeCell ref="E73:I73"/>
    <mergeCell ref="A1:K1"/>
    <mergeCell ref="A2:K2"/>
    <mergeCell ref="F11:G11"/>
    <mergeCell ref="F12:G12"/>
    <mergeCell ref="F13:G13"/>
  </mergeCells>
  <pageMargins left="0.45" right="0.45" top="0.5" bottom="0.5" header="0.3" footer="0.3"/>
  <pageSetup scale="4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02"/>
  <sheetViews>
    <sheetView view="pageBreakPreview" zoomScaleNormal="100" workbookViewId="0">
      <selection activeCell="K12" sqref="K12"/>
    </sheetView>
  </sheetViews>
  <sheetFormatPr defaultColWidth="9" defaultRowHeight="14.5"/>
  <cols>
    <col min="2" max="2" width="6.6328125" customWidth="1"/>
    <col min="3" max="3" width="32.54296875" customWidth="1"/>
    <col min="4" max="4" width="11.453125" customWidth="1"/>
    <col min="5" max="5" width="10.90625" customWidth="1"/>
    <col min="6" max="6" width="12.54296875" customWidth="1"/>
    <col min="7" max="7" width="12.36328125" customWidth="1"/>
    <col min="8" max="8" width="20.1796875" customWidth="1"/>
    <col min="9" max="9" width="10.36328125" customWidth="1"/>
    <col min="12" max="12" width="9.6328125" customWidth="1"/>
    <col min="14" max="14" width="13.453125" customWidth="1"/>
  </cols>
  <sheetData>
    <row r="1" spans="1:9">
      <c r="B1" t="s">
        <v>0</v>
      </c>
    </row>
    <row r="3" spans="1:9" s="1" customFormat="1" ht="15" customHeight="1">
      <c r="B3" s="340" t="s">
        <v>90</v>
      </c>
      <c r="C3" s="341"/>
      <c r="D3" s="341"/>
      <c r="E3" s="341"/>
      <c r="F3" s="341"/>
      <c r="G3" s="341"/>
      <c r="H3" s="341"/>
      <c r="I3" s="342"/>
    </row>
    <row r="4" spans="1:9" s="1" customFormat="1" ht="14">
      <c r="B4" s="343"/>
      <c r="C4" s="344"/>
      <c r="D4" s="344"/>
      <c r="E4" s="344"/>
      <c r="F4" s="344"/>
      <c r="G4" s="344"/>
      <c r="H4" s="344"/>
      <c r="I4" s="345"/>
    </row>
    <row r="5" spans="1:9" s="1" customFormat="1" ht="14">
      <c r="B5" s="346"/>
      <c r="C5" s="347"/>
      <c r="D5" s="347"/>
      <c r="E5" s="347"/>
      <c r="F5" s="347"/>
      <c r="G5" s="347"/>
      <c r="H5" s="347"/>
      <c r="I5" s="348"/>
    </row>
    <row r="6" spans="1:9" s="1" customFormat="1" ht="14">
      <c r="B6" s="58" t="s">
        <v>91</v>
      </c>
      <c r="C6" s="3" t="s">
        <v>92</v>
      </c>
      <c r="D6" s="4" t="s">
        <v>93</v>
      </c>
      <c r="E6" s="4" t="s">
        <v>94</v>
      </c>
      <c r="F6" s="3" t="s">
        <v>95</v>
      </c>
      <c r="G6" s="5" t="s">
        <v>96</v>
      </c>
      <c r="H6" s="5" t="s">
        <v>97</v>
      </c>
      <c r="I6" s="83" t="s">
        <v>98</v>
      </c>
    </row>
    <row r="7" spans="1:9" s="1" customFormat="1" ht="20.25" customHeight="1">
      <c r="A7" s="20"/>
      <c r="B7" s="21">
        <v>1</v>
      </c>
      <c r="C7" s="31" t="s">
        <v>99</v>
      </c>
      <c r="D7" s="23"/>
      <c r="E7" s="24"/>
      <c r="F7" s="23"/>
      <c r="G7" s="24"/>
      <c r="H7" s="24"/>
      <c r="I7" s="87"/>
    </row>
    <row r="8" spans="1:9" s="1" customFormat="1" ht="13.75" customHeight="1">
      <c r="A8" s="20"/>
      <c r="B8" s="21"/>
      <c r="C8" s="11"/>
      <c r="D8" s="12">
        <v>8</v>
      </c>
      <c r="E8" s="12">
        <v>2</v>
      </c>
      <c r="F8" s="13">
        <v>2</v>
      </c>
      <c r="G8" s="62">
        <v>0.1</v>
      </c>
      <c r="H8" s="14">
        <f>D8*E8*F8*G8</f>
        <v>3.2</v>
      </c>
      <c r="I8" s="202"/>
    </row>
    <row r="9" spans="1:9" s="1" customFormat="1" ht="14">
      <c r="A9" s="20"/>
      <c r="B9" s="30"/>
      <c r="C9" s="25"/>
      <c r="D9" s="25"/>
      <c r="E9" s="190"/>
      <c r="F9" s="25"/>
      <c r="G9" s="191"/>
      <c r="H9" s="60">
        <f>SUM(H8:H8)</f>
        <v>3.2</v>
      </c>
      <c r="I9" s="97" t="s">
        <v>47</v>
      </c>
    </row>
    <row r="10" spans="1:9" s="1" customFormat="1" ht="14">
      <c r="B10" s="23"/>
      <c r="C10" s="22" t="s">
        <v>100</v>
      </c>
      <c r="D10" s="23"/>
      <c r="E10" s="24"/>
      <c r="F10" s="23"/>
      <c r="G10" s="59"/>
      <c r="H10" s="60"/>
      <c r="I10" s="97"/>
    </row>
    <row r="11" spans="1:9" s="1" customFormat="1" ht="14">
      <c r="B11" s="23" t="s">
        <v>101</v>
      </c>
      <c r="C11" s="61" t="s">
        <v>102</v>
      </c>
      <c r="D11" s="23"/>
      <c r="E11" s="24"/>
      <c r="F11" s="23"/>
      <c r="G11" s="59"/>
      <c r="H11" s="60"/>
      <c r="I11" s="97"/>
    </row>
    <row r="12" spans="1:9" s="1" customFormat="1" ht="14">
      <c r="B12" s="23"/>
      <c r="C12" s="23"/>
      <c r="D12" s="12">
        <v>8</v>
      </c>
      <c r="E12" s="12">
        <v>1.8</v>
      </c>
      <c r="F12" s="13">
        <v>1.8</v>
      </c>
      <c r="G12" s="62">
        <v>0.45</v>
      </c>
      <c r="H12" s="14">
        <f>D12*E12*F12*G12</f>
        <v>11.664</v>
      </c>
      <c r="I12" s="97" t="s">
        <v>47</v>
      </c>
    </row>
    <row r="13" spans="1:9" s="1" customFormat="1" ht="14">
      <c r="B13" s="23"/>
      <c r="C13" s="23"/>
      <c r="D13" s="23"/>
      <c r="E13" s="24"/>
      <c r="F13" s="23"/>
      <c r="G13" s="59"/>
      <c r="H13" s="60"/>
      <c r="I13" s="97"/>
    </row>
    <row r="14" spans="1:9" s="1" customFormat="1" ht="14">
      <c r="B14" s="35" t="s">
        <v>37</v>
      </c>
      <c r="C14" s="40" t="s">
        <v>103</v>
      </c>
      <c r="D14" s="41"/>
      <c r="E14" s="42"/>
      <c r="F14" s="42"/>
      <c r="G14" s="63"/>
      <c r="H14" s="39"/>
      <c r="I14" s="39"/>
    </row>
    <row r="15" spans="1:9" s="1" customFormat="1" ht="14">
      <c r="B15" s="44"/>
      <c r="C15" s="45"/>
      <c r="D15" s="12">
        <v>8</v>
      </c>
      <c r="E15" s="12">
        <v>0.37</v>
      </c>
      <c r="F15" s="12">
        <v>0.2</v>
      </c>
      <c r="G15" s="62">
        <v>5.5</v>
      </c>
      <c r="H15" s="14">
        <f t="shared" ref="H15" si="0">(D15*E15*F15*G15)</f>
        <v>3.2559999999999998</v>
      </c>
      <c r="I15" s="98"/>
    </row>
    <row r="16" spans="1:9" s="1" customFormat="1" ht="14">
      <c r="B16" s="44"/>
      <c r="C16" s="46"/>
      <c r="D16" s="47"/>
      <c r="E16" s="47"/>
      <c r="F16" s="47"/>
      <c r="G16" s="64"/>
      <c r="H16" s="60">
        <f>SUM(H15:H15)</f>
        <v>3.2559999999999998</v>
      </c>
      <c r="I16" s="97" t="s">
        <v>47</v>
      </c>
    </row>
    <row r="17" spans="1:9" s="1" customFormat="1" ht="14">
      <c r="B17" s="48" t="s">
        <v>104</v>
      </c>
      <c r="C17" s="40" t="s">
        <v>105</v>
      </c>
      <c r="D17" s="50"/>
      <c r="E17" s="47"/>
      <c r="F17" s="47"/>
      <c r="G17" s="64"/>
      <c r="H17" s="39"/>
      <c r="I17" s="39"/>
    </row>
    <row r="18" spans="1:9" s="1" customFormat="1" ht="14">
      <c r="B18" s="44"/>
      <c r="C18" s="45"/>
      <c r="D18" s="12">
        <v>1</v>
      </c>
      <c r="E18" s="12">
        <v>33.85</v>
      </c>
      <c r="F18" s="12">
        <v>0.2</v>
      </c>
      <c r="G18" s="62">
        <v>0.37</v>
      </c>
      <c r="H18" s="14">
        <f t="shared" ref="H18" si="1">(D18*E18*F18*G18)</f>
        <v>2.5049000000000001</v>
      </c>
      <c r="I18" s="98"/>
    </row>
    <row r="19" spans="1:9" s="1" customFormat="1" ht="14">
      <c r="B19" s="44"/>
      <c r="C19" s="51"/>
      <c r="D19" s="38"/>
      <c r="E19" s="38"/>
      <c r="F19" s="38"/>
      <c r="G19" s="65"/>
      <c r="H19" s="60">
        <f>SUM(H18:H18)</f>
        <v>2.5049000000000001</v>
      </c>
      <c r="I19" s="97" t="s">
        <v>47</v>
      </c>
    </row>
    <row r="20" spans="1:9" s="1" customFormat="1" ht="14">
      <c r="B20" s="48" t="s">
        <v>106</v>
      </c>
      <c r="C20" s="40" t="s">
        <v>107</v>
      </c>
      <c r="D20" s="50"/>
      <c r="E20" s="47"/>
      <c r="F20" s="47"/>
      <c r="G20" s="64"/>
      <c r="H20" s="39"/>
      <c r="I20" s="39"/>
    </row>
    <row r="21" spans="1:9" s="1" customFormat="1" ht="14">
      <c r="B21" s="44"/>
      <c r="C21" s="45"/>
      <c r="D21" s="12">
        <v>1</v>
      </c>
      <c r="E21" s="12">
        <v>35</v>
      </c>
      <c r="F21" s="12">
        <v>0.2</v>
      </c>
      <c r="G21" s="62">
        <v>0.37</v>
      </c>
      <c r="H21" s="14">
        <f t="shared" ref="H21" si="2">(D21*E21*F21*G21)</f>
        <v>2.59</v>
      </c>
      <c r="I21" s="98"/>
    </row>
    <row r="22" spans="1:9" s="1" customFormat="1" ht="14">
      <c r="B22" s="44"/>
      <c r="C22" s="51"/>
      <c r="D22" s="38"/>
      <c r="E22" s="38"/>
      <c r="F22" s="38"/>
      <c r="G22" s="65"/>
      <c r="H22" s="60">
        <f>SUM(H21:H21)</f>
        <v>2.59</v>
      </c>
      <c r="I22" s="97" t="s">
        <v>47</v>
      </c>
    </row>
    <row r="23" spans="1:9" s="1" customFormat="1" ht="14">
      <c r="B23" s="48" t="s">
        <v>108</v>
      </c>
      <c r="C23" s="40" t="s">
        <v>109</v>
      </c>
      <c r="D23" s="50"/>
      <c r="E23" s="47"/>
      <c r="F23" s="47"/>
      <c r="G23" s="64"/>
      <c r="H23" s="39"/>
      <c r="I23" s="39"/>
    </row>
    <row r="24" spans="1:9" s="1" customFormat="1" ht="14">
      <c r="B24" s="44"/>
      <c r="C24" s="45"/>
      <c r="D24" s="12">
        <v>1</v>
      </c>
      <c r="E24" s="12">
        <v>7.32</v>
      </c>
      <c r="F24" s="12">
        <v>3.95</v>
      </c>
      <c r="G24" s="62">
        <v>0.15</v>
      </c>
      <c r="H24" s="14">
        <f t="shared" ref="H24" si="3">(D24*E24*F24*G24)</f>
        <v>4.3371000000000004</v>
      </c>
      <c r="I24" s="98"/>
    </row>
    <row r="25" spans="1:9" s="1" customFormat="1" ht="14">
      <c r="B25" s="44"/>
      <c r="C25" s="51"/>
      <c r="D25" s="38"/>
      <c r="E25" s="38"/>
      <c r="F25" s="38"/>
      <c r="G25" s="65"/>
      <c r="H25" s="60">
        <f>SUM(H24:H24)</f>
        <v>4.3371000000000004</v>
      </c>
      <c r="I25" s="97" t="s">
        <v>47</v>
      </c>
    </row>
    <row r="26" spans="1:9" s="1" customFormat="1" ht="14">
      <c r="B26" s="53"/>
      <c r="C26" s="54"/>
      <c r="D26" s="55"/>
      <c r="E26" s="55"/>
      <c r="F26" s="55"/>
      <c r="G26" s="55"/>
      <c r="H26" s="56"/>
      <c r="I26" s="96"/>
    </row>
    <row r="27" spans="1:9" s="1" customFormat="1" ht="14">
      <c r="B27" s="57"/>
      <c r="C27" s="331" t="s">
        <v>110</v>
      </c>
      <c r="D27" s="332"/>
      <c r="E27" s="332"/>
      <c r="F27" s="332"/>
      <c r="G27" s="333"/>
      <c r="H27" s="66">
        <f>H9+H12+H16+H19+H22+H25</f>
        <v>27.552</v>
      </c>
      <c r="I27" s="86" t="s">
        <v>47</v>
      </c>
    </row>
    <row r="29" spans="1:9" ht="14.4" customHeight="1"/>
    <row r="30" spans="1:9">
      <c r="A30" s="1"/>
      <c r="B30" s="58" t="s">
        <v>91</v>
      </c>
      <c r="C30" s="3" t="s">
        <v>92</v>
      </c>
      <c r="D30" s="4" t="s">
        <v>93</v>
      </c>
      <c r="E30" s="4" t="s">
        <v>94</v>
      </c>
      <c r="F30" s="3" t="s">
        <v>95</v>
      </c>
      <c r="G30" s="5" t="s">
        <v>96</v>
      </c>
      <c r="H30" s="5" t="s">
        <v>97</v>
      </c>
      <c r="I30" s="83" t="s">
        <v>98</v>
      </c>
    </row>
    <row r="31" spans="1:9">
      <c r="A31" s="20"/>
      <c r="B31" s="21">
        <v>1</v>
      </c>
      <c r="C31" s="31" t="s">
        <v>6</v>
      </c>
      <c r="D31" s="23"/>
      <c r="E31" s="24"/>
      <c r="F31" s="23"/>
      <c r="G31" s="24"/>
      <c r="H31" s="24"/>
      <c r="I31" s="87"/>
    </row>
    <row r="32" spans="1:9">
      <c r="A32" s="1"/>
      <c r="B32" s="23"/>
      <c r="C32" s="22"/>
      <c r="D32" s="23"/>
      <c r="E32" s="24"/>
      <c r="F32" s="23"/>
      <c r="G32" s="59"/>
      <c r="H32" s="60"/>
      <c r="I32" s="97"/>
    </row>
    <row r="33" spans="1:9">
      <c r="A33" s="1"/>
      <c r="B33" s="23" t="s">
        <v>101</v>
      </c>
      <c r="C33" s="61" t="s">
        <v>102</v>
      </c>
      <c r="D33" s="23"/>
      <c r="E33" s="24"/>
      <c r="F33" s="23"/>
      <c r="G33" s="59"/>
      <c r="H33" s="60"/>
      <c r="I33" s="97"/>
    </row>
    <row r="34" spans="1:9">
      <c r="A34" s="1"/>
      <c r="B34" s="23"/>
      <c r="C34" s="23"/>
      <c r="D34" s="12">
        <v>8</v>
      </c>
      <c r="E34" s="12">
        <v>7.2</v>
      </c>
      <c r="F34" s="13">
        <v>0</v>
      </c>
      <c r="G34" s="62">
        <v>0.45</v>
      </c>
      <c r="H34" s="14">
        <f>D34*E34*G34</f>
        <v>25.92</v>
      </c>
      <c r="I34" s="97" t="s">
        <v>64</v>
      </c>
    </row>
    <row r="35" spans="1:9">
      <c r="A35" s="1"/>
      <c r="B35" s="23"/>
      <c r="C35" s="23"/>
      <c r="D35" s="23"/>
      <c r="E35" s="24"/>
      <c r="F35" s="23"/>
      <c r="G35" s="59"/>
      <c r="H35" s="14"/>
      <c r="I35" s="97"/>
    </row>
    <row r="36" spans="1:9">
      <c r="A36" s="1"/>
      <c r="B36" s="35" t="s">
        <v>37</v>
      </c>
      <c r="C36" s="40" t="s">
        <v>103</v>
      </c>
      <c r="D36" s="41"/>
      <c r="E36" s="42"/>
      <c r="F36" s="42"/>
      <c r="G36" s="63"/>
      <c r="H36" s="14"/>
      <c r="I36" s="39"/>
    </row>
    <row r="37" spans="1:9">
      <c r="A37" s="1"/>
      <c r="B37" s="44"/>
      <c r="C37" s="45"/>
      <c r="D37" s="12">
        <v>8</v>
      </c>
      <c r="E37" s="12">
        <v>1.48</v>
      </c>
      <c r="F37" s="12">
        <v>0</v>
      </c>
      <c r="G37" s="62">
        <v>5.5</v>
      </c>
      <c r="H37" s="14">
        <f t="shared" ref="H37" si="4">D37*E37*G37</f>
        <v>65.12</v>
      </c>
      <c r="I37" s="98"/>
    </row>
    <row r="38" spans="1:9">
      <c r="A38" s="1"/>
      <c r="B38" s="44"/>
      <c r="C38" s="46"/>
      <c r="D38" s="47"/>
      <c r="E38" s="47"/>
      <c r="F38" s="47"/>
      <c r="G38" s="64"/>
      <c r="H38" s="60">
        <f>SUM(H37:H37)</f>
        <v>65.12</v>
      </c>
      <c r="I38" s="97" t="s">
        <v>64</v>
      </c>
    </row>
    <row r="39" spans="1:9">
      <c r="A39" s="1"/>
      <c r="B39" s="48" t="s">
        <v>104</v>
      </c>
      <c r="C39" s="40" t="s">
        <v>105</v>
      </c>
      <c r="D39" s="50"/>
      <c r="E39" s="47"/>
      <c r="F39" s="47"/>
      <c r="G39" s="64"/>
      <c r="H39" s="39"/>
      <c r="I39" s="39"/>
    </row>
    <row r="40" spans="1:9">
      <c r="A40" s="1"/>
      <c r="B40" s="44"/>
      <c r="C40" s="45"/>
      <c r="D40" s="12">
        <v>2</v>
      </c>
      <c r="E40" s="12">
        <v>33.85</v>
      </c>
      <c r="F40" s="12"/>
      <c r="G40" s="62">
        <v>0.37</v>
      </c>
      <c r="H40" s="14">
        <f>D40*E40*G40</f>
        <v>25.048999999999999</v>
      </c>
      <c r="I40" s="98"/>
    </row>
    <row r="41" spans="1:9">
      <c r="A41" s="1"/>
      <c r="B41" s="44"/>
      <c r="C41" s="51"/>
      <c r="D41" s="38"/>
      <c r="E41" s="38"/>
      <c r="F41" s="38"/>
      <c r="G41" s="65"/>
      <c r="H41" s="60">
        <f>SUM(H40:H40)</f>
        <v>25.048999999999999</v>
      </c>
      <c r="I41" s="97" t="s">
        <v>64</v>
      </c>
    </row>
    <row r="42" spans="1:9">
      <c r="A42" s="1"/>
      <c r="B42" s="48" t="s">
        <v>106</v>
      </c>
      <c r="C42" s="40" t="s">
        <v>107</v>
      </c>
      <c r="D42" s="50"/>
      <c r="E42" s="47"/>
      <c r="F42" s="47"/>
      <c r="G42" s="64"/>
      <c r="H42" s="39"/>
      <c r="I42" s="39"/>
    </row>
    <row r="43" spans="1:9">
      <c r="A43" s="1"/>
      <c r="B43" s="44"/>
      <c r="C43" s="45"/>
      <c r="D43" s="12">
        <v>2</v>
      </c>
      <c r="E43" s="12">
        <v>35</v>
      </c>
      <c r="F43" s="12"/>
      <c r="G43" s="62">
        <v>0.37</v>
      </c>
      <c r="H43" s="14">
        <f>D43*E43*G43</f>
        <v>25.9</v>
      </c>
      <c r="I43" s="98"/>
    </row>
    <row r="44" spans="1:9">
      <c r="A44" s="1"/>
      <c r="B44" s="44"/>
      <c r="C44" s="51"/>
      <c r="D44" s="38"/>
      <c r="E44" s="38"/>
      <c r="F44" s="38"/>
      <c r="G44" s="65"/>
      <c r="H44" s="60">
        <f>SUM(H43:H43)</f>
        <v>25.9</v>
      </c>
      <c r="I44" s="97" t="s">
        <v>64</v>
      </c>
    </row>
    <row r="45" spans="1:9">
      <c r="A45" s="1"/>
      <c r="B45" s="48" t="s">
        <v>108</v>
      </c>
      <c r="C45" s="40" t="s">
        <v>109</v>
      </c>
      <c r="D45" s="50"/>
      <c r="E45" s="47"/>
      <c r="F45" s="47"/>
      <c r="G45" s="64"/>
      <c r="H45" s="39"/>
      <c r="I45" s="39"/>
    </row>
    <row r="46" spans="1:9">
      <c r="A46" s="1"/>
      <c r="B46" s="44"/>
      <c r="C46" s="45"/>
      <c r="D46" s="12">
        <v>1</v>
      </c>
      <c r="E46" s="12">
        <v>7.32</v>
      </c>
      <c r="F46" s="12"/>
      <c r="G46" s="62">
        <v>3.95</v>
      </c>
      <c r="H46" s="14">
        <f>D46*E46*G46</f>
        <v>28.914000000000001</v>
      </c>
      <c r="I46" s="98"/>
    </row>
    <row r="47" spans="1:9">
      <c r="A47" s="1"/>
      <c r="B47" s="44"/>
      <c r="C47" s="51"/>
      <c r="D47" s="38"/>
      <c r="E47" s="38"/>
      <c r="F47" s="38"/>
      <c r="G47" s="65"/>
      <c r="H47" s="60">
        <f>SUM(H46:H46)</f>
        <v>28.914000000000001</v>
      </c>
      <c r="I47" s="97" t="s">
        <v>64</v>
      </c>
    </row>
    <row r="48" spans="1:9">
      <c r="A48" s="1"/>
      <c r="B48" s="53"/>
      <c r="C48" s="54"/>
      <c r="D48" s="55"/>
      <c r="E48" s="55"/>
      <c r="F48" s="55"/>
      <c r="G48" s="55"/>
      <c r="H48" s="56"/>
      <c r="I48" s="96"/>
    </row>
    <row r="49" spans="1:12">
      <c r="A49" s="1"/>
      <c r="B49" s="57"/>
      <c r="C49" s="331" t="s">
        <v>111</v>
      </c>
      <c r="D49" s="332"/>
      <c r="E49" s="332"/>
      <c r="F49" s="332"/>
      <c r="G49" s="333"/>
      <c r="H49" s="66">
        <f>H34+H38+H41+H44+H47</f>
        <v>170.90299999999999</v>
      </c>
      <c r="I49" s="86" t="s">
        <v>64</v>
      </c>
    </row>
    <row r="56" spans="1:12" ht="28">
      <c r="B56" s="67" t="s">
        <v>91</v>
      </c>
      <c r="C56" s="67" t="s">
        <v>92</v>
      </c>
      <c r="D56" s="68" t="s">
        <v>112</v>
      </c>
      <c r="E56" s="68" t="s">
        <v>113</v>
      </c>
      <c r="F56" s="68" t="s">
        <v>114</v>
      </c>
      <c r="G56" s="68" t="s">
        <v>94</v>
      </c>
      <c r="H56" s="68" t="s">
        <v>115</v>
      </c>
      <c r="I56" s="100" t="s">
        <v>116</v>
      </c>
      <c r="J56" s="67" t="s">
        <v>117</v>
      </c>
      <c r="K56" s="67" t="s">
        <v>118</v>
      </c>
      <c r="L56" s="67" t="s">
        <v>119</v>
      </c>
    </row>
    <row r="57" spans="1:12" s="1" customFormat="1" ht="14">
      <c r="B57" s="69">
        <v>2</v>
      </c>
      <c r="C57" s="70" t="s">
        <v>120</v>
      </c>
      <c r="D57" s="71"/>
      <c r="E57" s="42"/>
      <c r="F57" s="42"/>
      <c r="G57" s="42"/>
      <c r="H57" s="42"/>
      <c r="I57" s="101"/>
      <c r="J57" s="43"/>
      <c r="K57" s="102"/>
      <c r="L57" s="103"/>
    </row>
    <row r="58" spans="1:12" s="1" customFormat="1" ht="14">
      <c r="B58" s="77"/>
      <c r="C58" s="79"/>
      <c r="D58" s="75"/>
      <c r="E58" s="38"/>
      <c r="F58" s="38"/>
      <c r="G58" s="38"/>
      <c r="H58" s="38"/>
      <c r="I58" s="81"/>
      <c r="J58" s="39"/>
      <c r="K58" s="106"/>
      <c r="L58" s="107"/>
    </row>
    <row r="59" spans="1:12" s="1" customFormat="1" ht="14">
      <c r="B59" s="35" t="s">
        <v>101</v>
      </c>
      <c r="C59" s="40" t="s">
        <v>121</v>
      </c>
      <c r="D59" s="41"/>
      <c r="E59" s="42"/>
      <c r="F59" s="42"/>
      <c r="G59" s="42"/>
      <c r="H59" s="43"/>
      <c r="I59" s="39"/>
      <c r="J59" s="76"/>
      <c r="K59" s="104"/>
      <c r="L59" s="105"/>
    </row>
    <row r="60" spans="1:12" s="1" customFormat="1" ht="14">
      <c r="B60" s="80"/>
      <c r="C60" s="203" t="s">
        <v>122</v>
      </c>
      <c r="D60" s="38">
        <v>10</v>
      </c>
      <c r="E60" s="38">
        <v>8</v>
      </c>
      <c r="F60" s="38">
        <v>12</v>
      </c>
      <c r="G60" s="38">
        <v>2.2999999999999998</v>
      </c>
      <c r="H60" s="81">
        <f>D60*D60/162</f>
        <v>0.61728395061728403</v>
      </c>
      <c r="I60" s="76"/>
      <c r="J60" s="108">
        <f>E60*F60*G60*H60</f>
        <v>136.29629629629599</v>
      </c>
      <c r="K60" s="76"/>
      <c r="L60" s="133"/>
    </row>
    <row r="61" spans="1:12" s="1" customFormat="1" ht="14">
      <c r="B61" s="80"/>
      <c r="C61" s="203" t="s">
        <v>123</v>
      </c>
      <c r="D61" s="38">
        <v>10</v>
      </c>
      <c r="E61" s="38">
        <v>8</v>
      </c>
      <c r="F61" s="38">
        <v>12</v>
      </c>
      <c r="G61" s="38">
        <v>2.2999999999999998</v>
      </c>
      <c r="H61" s="81">
        <f>D61*D61/162</f>
        <v>0.61728395061728403</v>
      </c>
      <c r="I61" s="76"/>
      <c r="J61" s="108">
        <f>E61*F61*G61*H61</f>
        <v>136.29629629629599</v>
      </c>
      <c r="K61" s="76"/>
      <c r="L61" s="133"/>
    </row>
    <row r="62" spans="1:12" s="1" customFormat="1">
      <c r="B62" s="111"/>
      <c r="C62" s="112"/>
      <c r="D62" s="112"/>
      <c r="E62" s="112"/>
      <c r="F62" s="112"/>
      <c r="G62" s="112"/>
      <c r="H62" s="112"/>
      <c r="I62" s="112"/>
      <c r="J62" s="112"/>
      <c r="K62" s="134"/>
      <c r="L62" s="135"/>
    </row>
    <row r="63" spans="1:12" s="1" customFormat="1" ht="14">
      <c r="B63" s="35" t="s">
        <v>101</v>
      </c>
      <c r="C63" s="40" t="s">
        <v>103</v>
      </c>
      <c r="D63" s="41"/>
      <c r="E63" s="42"/>
      <c r="F63" s="42"/>
      <c r="G63" s="42"/>
      <c r="H63" s="43"/>
      <c r="I63" s="39"/>
      <c r="J63" s="76"/>
      <c r="K63" s="104"/>
      <c r="L63" s="105"/>
    </row>
    <row r="64" spans="1:12" s="1" customFormat="1" ht="14">
      <c r="B64" s="80"/>
      <c r="C64" s="203" t="s">
        <v>124</v>
      </c>
      <c r="D64" s="38">
        <v>12</v>
      </c>
      <c r="E64" s="38">
        <v>8</v>
      </c>
      <c r="F64" s="38">
        <v>8</v>
      </c>
      <c r="G64" s="38">
        <v>9</v>
      </c>
      <c r="H64" s="81">
        <f>D64*D64/162</f>
        <v>0.88888888888888895</v>
      </c>
      <c r="I64" s="76"/>
      <c r="J64" s="39"/>
      <c r="K64" s="108">
        <f>E64*F64*G64*H64</f>
        <v>512</v>
      </c>
      <c r="L64" s="133"/>
    </row>
    <row r="65" spans="1:12">
      <c r="B65" s="111"/>
      <c r="C65" s="51" t="s">
        <v>125</v>
      </c>
      <c r="D65" s="38">
        <v>8</v>
      </c>
      <c r="E65" s="38">
        <v>8</v>
      </c>
      <c r="F65" s="38">
        <f>G64/0.15</f>
        <v>60</v>
      </c>
      <c r="G65" s="118">
        <v>1.1499999999999999</v>
      </c>
      <c r="H65" s="81">
        <f t="shared" ref="H65:H66" si="5">D65*D65/162</f>
        <v>0.39506172839506198</v>
      </c>
      <c r="I65" s="81">
        <f>(E65*F65*G65*H65)</f>
        <v>218.07407407407399</v>
      </c>
      <c r="J65" s="39"/>
      <c r="K65" s="106"/>
      <c r="L65" s="105"/>
    </row>
    <row r="66" spans="1:12">
      <c r="B66" s="111"/>
      <c r="C66" s="51" t="s">
        <v>125</v>
      </c>
      <c r="D66" s="38">
        <v>8</v>
      </c>
      <c r="E66" s="38">
        <v>8</v>
      </c>
      <c r="F66" s="38">
        <v>60</v>
      </c>
      <c r="G66" s="81">
        <v>0.6</v>
      </c>
      <c r="H66" s="81">
        <f t="shared" si="5"/>
        <v>0.39506172839506198</v>
      </c>
      <c r="I66" s="81">
        <f>(E66*F66*G66*H66)</f>
        <v>113.777777777778</v>
      </c>
      <c r="J66" s="39"/>
      <c r="K66" s="106"/>
      <c r="L66" s="105"/>
    </row>
    <row r="67" spans="1:12">
      <c r="B67" s="111"/>
      <c r="C67" s="112"/>
      <c r="D67" s="112"/>
      <c r="E67" s="112"/>
      <c r="F67" s="112"/>
      <c r="G67" s="112"/>
      <c r="H67" s="112"/>
      <c r="I67" s="112"/>
      <c r="J67" s="112"/>
      <c r="K67" s="134"/>
      <c r="L67" s="135"/>
    </row>
    <row r="68" spans="1:12" s="1" customFormat="1" ht="14">
      <c r="B68" s="48" t="s">
        <v>37</v>
      </c>
      <c r="C68" s="40" t="s">
        <v>126</v>
      </c>
      <c r="D68" s="50"/>
      <c r="E68" s="47"/>
      <c r="F68" s="47"/>
      <c r="G68" s="47"/>
      <c r="H68" s="39"/>
      <c r="I68" s="39"/>
      <c r="J68" s="76"/>
      <c r="K68" s="104"/>
      <c r="L68" s="105"/>
    </row>
    <row r="69" spans="1:12" s="1" customFormat="1" ht="14">
      <c r="A69" s="113"/>
      <c r="B69" s="114"/>
      <c r="C69" s="115"/>
      <c r="D69" s="38"/>
      <c r="E69" s="38"/>
      <c r="F69" s="38"/>
      <c r="G69" s="38"/>
      <c r="H69" s="81"/>
      <c r="I69" s="81"/>
      <c r="J69" s="39"/>
      <c r="K69" s="106"/>
      <c r="L69" s="105"/>
    </row>
    <row r="70" spans="1:12" s="1" customFormat="1" ht="14">
      <c r="A70" s="116"/>
      <c r="B70" s="114"/>
      <c r="C70" s="117" t="s">
        <v>127</v>
      </c>
      <c r="D70" s="38">
        <v>12</v>
      </c>
      <c r="E70" s="38">
        <v>1</v>
      </c>
      <c r="F70" s="38">
        <v>2</v>
      </c>
      <c r="G70" s="38">
        <v>35</v>
      </c>
      <c r="H70" s="81">
        <f>(D70*D70/162)</f>
        <v>0.88888888888888895</v>
      </c>
      <c r="I70" s="76"/>
      <c r="J70" s="76"/>
      <c r="K70" s="108">
        <f>E70*F70*G70*H70+1.5</f>
        <v>63.7222222222222</v>
      </c>
      <c r="L70" s="109"/>
    </row>
    <row r="71" spans="1:12" s="1" customFormat="1" ht="30.75" customHeight="1">
      <c r="A71" s="116"/>
      <c r="B71" s="114"/>
      <c r="C71" s="117" t="s">
        <v>128</v>
      </c>
      <c r="D71" s="38">
        <v>12</v>
      </c>
      <c r="E71" s="38">
        <v>1</v>
      </c>
      <c r="F71" s="118">
        <v>4</v>
      </c>
      <c r="G71" s="38">
        <v>35</v>
      </c>
      <c r="H71" s="81">
        <f>(D71*D71/162)</f>
        <v>0.88888888888888895</v>
      </c>
      <c r="I71" s="76"/>
      <c r="J71" s="76"/>
      <c r="K71" s="108">
        <f>E71*F71*G71*H71+1.5</f>
        <v>125.944444444444</v>
      </c>
      <c r="L71" s="109"/>
    </row>
    <row r="72" spans="1:12" s="1" customFormat="1" ht="14">
      <c r="A72" s="116"/>
      <c r="B72" s="114"/>
      <c r="C72" s="117" t="s">
        <v>129</v>
      </c>
      <c r="D72" s="38">
        <v>8</v>
      </c>
      <c r="E72" s="38">
        <v>1</v>
      </c>
      <c r="F72" s="38">
        <v>1.1000000000000001</v>
      </c>
      <c r="G72" s="82">
        <v>233</v>
      </c>
      <c r="H72" s="81">
        <f>(D72*D72/162)</f>
        <v>0.39506172839506198</v>
      </c>
      <c r="I72" s="81">
        <f>(E72*F72*G72*H72)</f>
        <v>101.254320987654</v>
      </c>
      <c r="J72" s="39"/>
      <c r="K72" s="106"/>
      <c r="L72" s="105"/>
    </row>
    <row r="73" spans="1:12" s="1" customFormat="1" ht="14">
      <c r="A73" s="116"/>
      <c r="B73" s="119"/>
      <c r="C73" s="117"/>
      <c r="D73" s="38"/>
      <c r="E73" s="38"/>
      <c r="F73" s="38"/>
      <c r="G73" s="82"/>
      <c r="H73" s="81"/>
      <c r="I73" s="81"/>
      <c r="J73" s="39"/>
      <c r="K73" s="106"/>
      <c r="L73" s="105"/>
    </row>
    <row r="74" spans="1:12" s="1" customFormat="1" ht="14">
      <c r="A74" s="116"/>
      <c r="B74" s="48" t="s">
        <v>104</v>
      </c>
      <c r="C74" s="40" t="s">
        <v>130</v>
      </c>
      <c r="D74" s="50"/>
      <c r="E74" s="47"/>
      <c r="F74" s="47"/>
      <c r="G74" s="47"/>
      <c r="H74" s="39"/>
      <c r="I74" s="39"/>
      <c r="J74" s="76"/>
      <c r="K74" s="104"/>
      <c r="L74" s="105"/>
    </row>
    <row r="75" spans="1:12" s="1" customFormat="1" ht="14">
      <c r="A75" s="116"/>
      <c r="B75" s="114"/>
      <c r="C75" s="115"/>
      <c r="D75" s="38"/>
      <c r="E75" s="38"/>
      <c r="F75" s="38"/>
      <c r="G75" s="38"/>
      <c r="H75" s="81"/>
      <c r="I75" s="81"/>
      <c r="J75" s="39"/>
      <c r="K75" s="106"/>
      <c r="L75" s="105"/>
    </row>
    <row r="76" spans="1:12" s="1" customFormat="1" ht="14">
      <c r="A76" s="116"/>
      <c r="B76" s="114"/>
      <c r="C76" s="117" t="s">
        <v>127</v>
      </c>
      <c r="D76" s="38">
        <v>12</v>
      </c>
      <c r="E76" s="38">
        <v>1</v>
      </c>
      <c r="F76" s="38">
        <v>2</v>
      </c>
      <c r="G76" s="38">
        <v>35</v>
      </c>
      <c r="H76" s="81">
        <f>(D76*D76/162)</f>
        <v>0.88888888888888895</v>
      </c>
      <c r="I76" s="76"/>
      <c r="J76" s="76"/>
      <c r="K76" s="108">
        <f>E76*F76*G76*H76+1.5</f>
        <v>63.7222222222222</v>
      </c>
      <c r="L76" s="105"/>
    </row>
    <row r="77" spans="1:12" s="1" customFormat="1" ht="14">
      <c r="A77" s="116"/>
      <c r="B77" s="114"/>
      <c r="C77" s="117" t="s">
        <v>128</v>
      </c>
      <c r="D77" s="38">
        <v>12</v>
      </c>
      <c r="E77" s="38">
        <v>1</v>
      </c>
      <c r="F77" s="118">
        <v>4</v>
      </c>
      <c r="G77" s="38">
        <v>35</v>
      </c>
      <c r="H77" s="81">
        <f>(D77*D77/162)</f>
        <v>0.88888888888888895</v>
      </c>
      <c r="I77" s="76"/>
      <c r="J77" s="76"/>
      <c r="K77" s="108">
        <f>E77*F77*G77*H77+1.5</f>
        <v>125.944444444444</v>
      </c>
      <c r="L77" s="105"/>
    </row>
    <row r="78" spans="1:12" s="1" customFormat="1" ht="14">
      <c r="A78" s="116"/>
      <c r="B78" s="114"/>
      <c r="C78" s="117" t="s">
        <v>129</v>
      </c>
      <c r="D78" s="38">
        <v>8</v>
      </c>
      <c r="E78" s="38">
        <v>1</v>
      </c>
      <c r="F78" s="38">
        <v>1.1000000000000001</v>
      </c>
      <c r="G78" s="82">
        <v>233</v>
      </c>
      <c r="H78" s="81">
        <f>(D78*D78/162)</f>
        <v>0.39506172839506198</v>
      </c>
      <c r="I78" s="81">
        <f>(E78*F78*G78*H78)</f>
        <v>101.254320987654</v>
      </c>
      <c r="J78" s="39"/>
      <c r="K78" s="106"/>
      <c r="L78" s="105"/>
    </row>
    <row r="79" spans="1:12" s="1" customFormat="1" ht="14">
      <c r="A79" s="116"/>
      <c r="B79" s="119"/>
      <c r="C79" s="117"/>
      <c r="D79" s="38"/>
      <c r="E79" s="38"/>
      <c r="F79" s="38"/>
      <c r="G79" s="82"/>
      <c r="H79" s="81"/>
      <c r="I79" s="81"/>
      <c r="J79" s="39"/>
      <c r="K79" s="106"/>
      <c r="L79" s="105"/>
    </row>
    <row r="80" spans="1:12" s="1" customFormat="1" ht="14">
      <c r="A80" s="116"/>
      <c r="B80" s="48" t="s">
        <v>104</v>
      </c>
      <c r="C80" s="40" t="s">
        <v>131</v>
      </c>
      <c r="D80" s="38"/>
      <c r="E80" s="38"/>
      <c r="F80" s="38"/>
      <c r="G80" s="82"/>
      <c r="H80" s="81"/>
      <c r="I80" s="81"/>
      <c r="J80" s="39"/>
      <c r="K80" s="106"/>
      <c r="L80" s="105"/>
    </row>
    <row r="81" spans="1:15" s="1" customFormat="1" ht="14">
      <c r="A81" s="116"/>
      <c r="B81" s="119"/>
      <c r="C81" s="203" t="s">
        <v>122</v>
      </c>
      <c r="D81" s="38">
        <v>10</v>
      </c>
      <c r="E81" s="38">
        <v>1</v>
      </c>
      <c r="F81" s="38">
        <v>8</v>
      </c>
      <c r="G81" s="38">
        <v>56</v>
      </c>
      <c r="H81" s="81">
        <f>D81*D81/162</f>
        <v>0.61728395061728403</v>
      </c>
      <c r="I81" s="76"/>
      <c r="J81" s="108">
        <f>E81*F81*G81*H81</f>
        <v>276.54320987654302</v>
      </c>
      <c r="K81" s="76"/>
      <c r="L81" s="133"/>
    </row>
    <row r="82" spans="1:15" s="1" customFormat="1" ht="14">
      <c r="A82" s="116"/>
      <c r="B82" s="119"/>
      <c r="C82" s="203" t="s">
        <v>123</v>
      </c>
      <c r="D82" s="38">
        <v>10</v>
      </c>
      <c r="E82" s="38">
        <v>1</v>
      </c>
      <c r="F82" s="38">
        <v>4</v>
      </c>
      <c r="G82" s="38">
        <v>27</v>
      </c>
      <c r="H82" s="81">
        <f>D82*D82/162</f>
        <v>0.61728395061728403</v>
      </c>
      <c r="I82" s="76"/>
      <c r="J82" s="108">
        <f>E82*F82*G82*H82</f>
        <v>66.6666666666667</v>
      </c>
      <c r="K82" s="76"/>
      <c r="L82" s="133"/>
    </row>
    <row r="83" spans="1:15" s="1" customFormat="1" ht="14">
      <c r="A83" s="116"/>
      <c r="B83" s="114"/>
      <c r="C83" s="117"/>
      <c r="D83" s="38"/>
      <c r="E83" s="38"/>
      <c r="F83" s="38"/>
      <c r="G83" s="82"/>
      <c r="H83" s="81"/>
      <c r="I83" s="81"/>
      <c r="J83" s="39"/>
      <c r="K83" s="106"/>
      <c r="L83" s="105"/>
    </row>
    <row r="84" spans="1:15" s="1" customFormat="1" ht="14">
      <c r="A84" s="116"/>
      <c r="B84" s="114"/>
      <c r="C84" s="331" t="s">
        <v>132</v>
      </c>
      <c r="D84" s="332"/>
      <c r="E84" s="332"/>
      <c r="F84" s="332"/>
      <c r="G84" s="332"/>
      <c r="H84" s="333"/>
      <c r="I84" s="136">
        <f>SUM(I58:I83)</f>
        <v>534.36049382715998</v>
      </c>
      <c r="J84" s="136">
        <f>SUM(J58:J83)</f>
        <v>615.80246913580197</v>
      </c>
      <c r="K84" s="136">
        <f>SUM(K58:K83)</f>
        <v>891.33333333333303</v>
      </c>
      <c r="L84" s="136">
        <f>SUM(L58:L83)</f>
        <v>0</v>
      </c>
      <c r="N84" s="91"/>
    </row>
    <row r="85" spans="1:15" s="1" customFormat="1" ht="14">
      <c r="A85" s="116"/>
      <c r="B85" s="114"/>
      <c r="C85" s="331" t="s">
        <v>133</v>
      </c>
      <c r="D85" s="332"/>
      <c r="E85" s="332"/>
      <c r="F85" s="332"/>
      <c r="G85" s="332"/>
      <c r="H85" s="333"/>
      <c r="I85" s="137">
        <f>I84*1.05</f>
        <v>561.07851851851899</v>
      </c>
      <c r="J85" s="137">
        <f>J84*1.05</f>
        <v>646.59259259259295</v>
      </c>
      <c r="K85" s="138">
        <f>K84*1.05</f>
        <v>935.9</v>
      </c>
      <c r="L85" s="138">
        <f>L84*1.05</f>
        <v>0</v>
      </c>
    </row>
    <row r="86" spans="1:15" s="1" customFormat="1" ht="14">
      <c r="A86" s="116"/>
      <c r="B86" s="120"/>
      <c r="C86" s="121"/>
      <c r="D86" s="122"/>
      <c r="E86" s="122"/>
      <c r="F86" s="122"/>
      <c r="G86" s="123"/>
      <c r="H86" s="124"/>
      <c r="I86" s="174" t="s">
        <v>48</v>
      </c>
      <c r="J86" s="334">
        <v>2143.5700000000002</v>
      </c>
      <c r="K86" s="335"/>
      <c r="L86" s="336"/>
    </row>
    <row r="87" spans="1:15" s="1" customFormat="1" ht="14">
      <c r="A87" s="116"/>
      <c r="B87" s="120"/>
      <c r="C87" s="121"/>
      <c r="D87" s="122"/>
      <c r="E87" s="122"/>
      <c r="F87" s="122"/>
      <c r="G87" s="123"/>
      <c r="H87" s="124"/>
      <c r="I87" s="124"/>
      <c r="J87" s="140"/>
      <c r="K87" s="140"/>
      <c r="L87" s="20"/>
      <c r="O87" s="91"/>
    </row>
    <row r="88" spans="1:15">
      <c r="A88" s="145"/>
      <c r="B88" s="146"/>
      <c r="C88" s="150"/>
      <c r="D88" s="130"/>
      <c r="E88" s="130"/>
      <c r="F88" s="130"/>
      <c r="G88" s="130"/>
      <c r="H88" s="130"/>
      <c r="I88" s="130"/>
      <c r="J88" s="130"/>
      <c r="K88" s="130"/>
      <c r="L88" s="155"/>
    </row>
    <row r="89" spans="1:15">
      <c r="A89" s="145"/>
      <c r="B89" s="149">
        <v>5</v>
      </c>
      <c r="C89" s="70" t="s">
        <v>16</v>
      </c>
      <c r="D89" s="146"/>
      <c r="E89" s="130"/>
      <c r="F89" s="130"/>
      <c r="G89" s="130"/>
      <c r="H89" s="130"/>
      <c r="I89" s="130"/>
      <c r="J89" s="130"/>
      <c r="K89" s="130"/>
      <c r="L89" s="155"/>
    </row>
    <row r="90" spans="1:15">
      <c r="A90" s="145"/>
      <c r="B90" s="146"/>
      <c r="C90" s="148"/>
      <c r="D90" s="130"/>
      <c r="E90" s="130"/>
      <c r="F90" s="130"/>
      <c r="G90" s="130"/>
      <c r="H90" s="130"/>
      <c r="I90" s="130"/>
      <c r="J90" s="130"/>
      <c r="K90" s="130"/>
      <c r="L90" s="155"/>
    </row>
    <row r="91" spans="1:15">
      <c r="A91" s="145"/>
      <c r="B91" s="146"/>
      <c r="C91" s="130"/>
      <c r="D91" s="130">
        <v>1</v>
      </c>
      <c r="E91" s="130">
        <v>1</v>
      </c>
      <c r="F91" s="130">
        <v>33.549999999999997</v>
      </c>
      <c r="G91" s="130">
        <v>3</v>
      </c>
      <c r="H91" s="130">
        <v>0.2</v>
      </c>
      <c r="I91" s="130"/>
      <c r="J91" s="130"/>
      <c r="K91" s="130">
        <f>D91*E91*F91*G91*H91</f>
        <v>20.13</v>
      </c>
      <c r="L91" s="155"/>
    </row>
    <row r="92" spans="1:15">
      <c r="A92" s="145"/>
      <c r="B92" s="146"/>
      <c r="C92" s="150"/>
      <c r="D92" s="150"/>
      <c r="E92" s="150"/>
      <c r="F92" s="150"/>
      <c r="G92" s="150"/>
      <c r="H92" s="150"/>
      <c r="I92" s="150"/>
      <c r="J92" s="150"/>
      <c r="K92" s="150"/>
      <c r="L92" s="157"/>
    </row>
    <row r="93" spans="1:15">
      <c r="A93" s="145"/>
      <c r="B93" s="151"/>
      <c r="C93" s="337" t="s">
        <v>48</v>
      </c>
      <c r="D93" s="338"/>
      <c r="E93" s="338"/>
      <c r="F93" s="338"/>
      <c r="G93" s="338"/>
      <c r="H93" s="338"/>
      <c r="I93" s="338"/>
      <c r="J93" s="339"/>
      <c r="K93" s="18">
        <f>SUM(K91:K92)</f>
        <v>20.13</v>
      </c>
      <c r="L93" s="158" t="s">
        <v>47</v>
      </c>
    </row>
    <row r="94" spans="1:15">
      <c r="A94" s="145"/>
      <c r="B94" s="146"/>
      <c r="C94" s="147"/>
      <c r="D94" s="148"/>
      <c r="E94" s="148"/>
      <c r="F94" s="148"/>
      <c r="G94" s="148"/>
      <c r="H94" s="148"/>
      <c r="I94" s="148"/>
      <c r="J94" s="148"/>
      <c r="K94" s="148"/>
      <c r="L94" s="159"/>
    </row>
    <row r="95" spans="1:15">
      <c r="A95" s="145"/>
      <c r="B95" s="149">
        <v>6</v>
      </c>
      <c r="C95" s="70" t="s">
        <v>63</v>
      </c>
      <c r="D95" s="146"/>
      <c r="E95" s="130"/>
      <c r="F95" s="130"/>
      <c r="G95" s="130"/>
      <c r="H95" s="130"/>
      <c r="I95" s="130"/>
      <c r="J95" s="130"/>
      <c r="K95" s="130"/>
      <c r="L95" s="155"/>
    </row>
    <row r="96" spans="1:15">
      <c r="A96" s="145"/>
      <c r="B96" s="146"/>
      <c r="C96" s="148"/>
      <c r="D96" s="130" t="s">
        <v>134</v>
      </c>
      <c r="E96" s="130"/>
      <c r="F96" s="130"/>
      <c r="G96" s="130"/>
      <c r="H96" s="130"/>
      <c r="I96" s="130"/>
      <c r="J96" s="130"/>
      <c r="K96" s="130"/>
      <c r="L96" s="135"/>
    </row>
    <row r="97" spans="1:12">
      <c r="A97" s="145"/>
      <c r="B97" s="146"/>
      <c r="C97" s="130" t="s">
        <v>135</v>
      </c>
      <c r="D97" s="130"/>
      <c r="E97" s="130"/>
      <c r="F97" s="130"/>
      <c r="G97" s="130"/>
      <c r="H97" s="130"/>
      <c r="I97" s="130"/>
      <c r="J97" s="130"/>
      <c r="K97" s="156">
        <v>80.2</v>
      </c>
      <c r="L97" s="155"/>
    </row>
    <row r="98" spans="1:12">
      <c r="A98" s="145"/>
      <c r="B98" s="146"/>
      <c r="C98" s="150" t="s">
        <v>136</v>
      </c>
      <c r="D98" s="150"/>
      <c r="E98" s="150"/>
      <c r="F98" s="150"/>
      <c r="G98" s="150"/>
      <c r="H98" s="150"/>
      <c r="I98" s="150"/>
      <c r="J98" s="150"/>
      <c r="K98" s="186">
        <v>67.5</v>
      </c>
      <c r="L98" s="157"/>
    </row>
    <row r="99" spans="1:12">
      <c r="A99" s="145"/>
      <c r="B99" s="151"/>
      <c r="C99" s="337" t="s">
        <v>48</v>
      </c>
      <c r="D99" s="338"/>
      <c r="E99" s="338"/>
      <c r="F99" s="338"/>
      <c r="G99" s="338"/>
      <c r="H99" s="338"/>
      <c r="I99" s="338"/>
      <c r="J99" s="339"/>
      <c r="K99" s="18">
        <f>K97+K98</f>
        <v>147.69999999999999</v>
      </c>
      <c r="L99" s="158" t="s">
        <v>79</v>
      </c>
    </row>
    <row r="100" spans="1:12">
      <c r="A100" s="145"/>
      <c r="B100" s="206"/>
      <c r="C100" s="207"/>
      <c r="D100" s="208"/>
      <c r="E100" s="208"/>
      <c r="F100" s="208"/>
      <c r="G100" s="208"/>
      <c r="H100" s="208"/>
      <c r="I100" s="208"/>
      <c r="J100" s="208"/>
      <c r="K100" s="208"/>
      <c r="L100" s="209"/>
    </row>
    <row r="101" spans="1:12">
      <c r="B101" s="148"/>
      <c r="C101" s="148"/>
      <c r="D101" s="148"/>
      <c r="E101" s="148"/>
      <c r="F101" s="148"/>
      <c r="G101" s="148"/>
      <c r="H101" s="148"/>
      <c r="I101" s="148"/>
      <c r="J101" s="148"/>
      <c r="K101" s="148"/>
      <c r="L101" s="148"/>
    </row>
    <row r="102" spans="1:12">
      <c r="B102" s="179"/>
      <c r="C102" s="179"/>
      <c r="D102" s="179"/>
      <c r="E102" s="179"/>
      <c r="F102" s="179"/>
      <c r="G102" s="179"/>
      <c r="H102" s="179"/>
      <c r="I102" s="179"/>
      <c r="J102" s="179"/>
      <c r="K102" s="179"/>
      <c r="L102" s="179"/>
    </row>
  </sheetData>
  <mergeCells count="8">
    <mergeCell ref="C93:J93"/>
    <mergeCell ref="C99:J99"/>
    <mergeCell ref="B3:I5"/>
    <mergeCell ref="C27:G27"/>
    <mergeCell ref="C49:G49"/>
    <mergeCell ref="C84:H84"/>
    <mergeCell ref="C85:H85"/>
    <mergeCell ref="J86:L86"/>
  </mergeCells>
  <dataValidations count="1">
    <dataValidation errorStyle="warning" allowBlank="1" showInputMessage="1" showErrorMessage="1" error="CHECK : TEXT GREATER THAN 20" sqref="C100" xr:uid="{00000000-0002-0000-0200-000000000000}"/>
  </dataValidations>
  <pageMargins left="0" right="0" top="0.25" bottom="0.25" header="0.25" footer="0.25"/>
  <pageSetup paperSize="9" scale="5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98"/>
  <sheetViews>
    <sheetView view="pageBreakPreview" zoomScaleNormal="100" workbookViewId="0">
      <selection activeCell="G107" sqref="G107"/>
    </sheetView>
  </sheetViews>
  <sheetFormatPr defaultColWidth="9" defaultRowHeight="14.5"/>
  <cols>
    <col min="3" max="3" width="30.6328125" customWidth="1"/>
    <col min="5" max="5" width="13.6328125" customWidth="1"/>
    <col min="6" max="6" width="12.90625" customWidth="1"/>
    <col min="7" max="7" width="12.1796875" customWidth="1"/>
    <col min="8" max="8" width="13.90625" customWidth="1"/>
    <col min="9" max="9" width="11.6328125" customWidth="1"/>
  </cols>
  <sheetData>
    <row r="1" spans="1:12">
      <c r="B1" t="s">
        <v>0</v>
      </c>
    </row>
    <row r="2" spans="1:12">
      <c r="A2" s="1"/>
      <c r="B2" s="340" t="s">
        <v>137</v>
      </c>
      <c r="C2" s="341"/>
      <c r="D2" s="341"/>
      <c r="E2" s="341"/>
      <c r="F2" s="341"/>
      <c r="G2" s="341"/>
      <c r="H2" s="341"/>
      <c r="I2" s="342"/>
      <c r="J2" s="1"/>
      <c r="K2" s="1"/>
      <c r="L2" s="1"/>
    </row>
    <row r="3" spans="1:12">
      <c r="A3" s="1"/>
      <c r="B3" s="343"/>
      <c r="C3" s="344"/>
      <c r="D3" s="344"/>
      <c r="E3" s="344"/>
      <c r="F3" s="344"/>
      <c r="G3" s="344"/>
      <c r="H3" s="344"/>
      <c r="I3" s="345"/>
      <c r="J3" s="1"/>
      <c r="K3" s="1"/>
      <c r="L3" s="1"/>
    </row>
    <row r="4" spans="1:12">
      <c r="A4" s="1"/>
      <c r="B4" s="346"/>
      <c r="C4" s="347"/>
      <c r="D4" s="347"/>
      <c r="E4" s="347"/>
      <c r="F4" s="347"/>
      <c r="G4" s="347"/>
      <c r="H4" s="347"/>
      <c r="I4" s="348"/>
      <c r="J4" s="1"/>
      <c r="K4" s="1"/>
      <c r="L4" s="1"/>
    </row>
    <row r="5" spans="1:12">
      <c r="A5" s="1"/>
      <c r="B5" s="58" t="s">
        <v>91</v>
      </c>
      <c r="C5" s="3" t="s">
        <v>92</v>
      </c>
      <c r="D5" s="4" t="s">
        <v>93</v>
      </c>
      <c r="E5" s="4" t="s">
        <v>94</v>
      </c>
      <c r="F5" s="3" t="s">
        <v>95</v>
      </c>
      <c r="G5" s="5" t="s">
        <v>96</v>
      </c>
      <c r="H5" s="5" t="s">
        <v>97</v>
      </c>
      <c r="I5" s="83" t="s">
        <v>98</v>
      </c>
      <c r="J5" s="1"/>
      <c r="K5" s="1"/>
      <c r="L5" s="1"/>
    </row>
    <row r="6" spans="1:12">
      <c r="A6" s="20"/>
      <c r="B6" s="21">
        <v>1</v>
      </c>
      <c r="C6" s="31" t="s">
        <v>99</v>
      </c>
      <c r="D6" s="23"/>
      <c r="E6" s="24"/>
      <c r="F6" s="23"/>
      <c r="G6" s="24"/>
      <c r="H6" s="24"/>
      <c r="I6" s="87"/>
      <c r="J6" s="1"/>
      <c r="K6" s="1"/>
      <c r="L6" s="1"/>
    </row>
    <row r="7" spans="1:12">
      <c r="A7" s="20"/>
      <c r="B7" s="21"/>
      <c r="C7" s="11"/>
      <c r="D7" s="12">
        <v>6</v>
      </c>
      <c r="E7" s="12">
        <v>2</v>
      </c>
      <c r="F7" s="13">
        <v>2</v>
      </c>
      <c r="G7" s="62">
        <v>0.1</v>
      </c>
      <c r="H7" s="14">
        <f>D7*E7*F7*G7</f>
        <v>2.4</v>
      </c>
      <c r="I7" s="202"/>
      <c r="J7" s="1"/>
      <c r="K7" s="1"/>
      <c r="L7" s="1"/>
    </row>
    <row r="8" spans="1:12">
      <c r="A8" s="20"/>
      <c r="B8" s="30"/>
      <c r="C8" s="25"/>
      <c r="D8" s="25"/>
      <c r="E8" s="190"/>
      <c r="F8" s="25"/>
      <c r="G8" s="191"/>
      <c r="H8" s="60">
        <f>SUM(H7:H7)</f>
        <v>2.4</v>
      </c>
      <c r="I8" s="97" t="s">
        <v>47</v>
      </c>
      <c r="J8" s="1"/>
      <c r="K8" s="1"/>
      <c r="L8" s="1"/>
    </row>
    <row r="9" spans="1:12">
      <c r="A9" s="1"/>
      <c r="B9" s="23"/>
      <c r="C9" s="22" t="s">
        <v>100</v>
      </c>
      <c r="D9" s="23"/>
      <c r="E9" s="24"/>
      <c r="F9" s="23"/>
      <c r="G9" s="59"/>
      <c r="H9" s="60"/>
      <c r="I9" s="97"/>
      <c r="J9" s="1"/>
      <c r="K9" s="1"/>
      <c r="L9" s="1"/>
    </row>
    <row r="10" spans="1:12">
      <c r="A10" s="1"/>
      <c r="B10" s="23" t="s">
        <v>101</v>
      </c>
      <c r="C10" s="61" t="s">
        <v>102</v>
      </c>
      <c r="D10" s="23"/>
      <c r="E10" s="24"/>
      <c r="F10" s="23"/>
      <c r="G10" s="59"/>
      <c r="H10" s="60"/>
      <c r="I10" s="97"/>
      <c r="J10" s="1"/>
      <c r="K10" s="1"/>
      <c r="L10" s="1"/>
    </row>
    <row r="11" spans="1:12">
      <c r="A11" s="1"/>
      <c r="B11" s="23"/>
      <c r="C11" s="23"/>
      <c r="D11" s="12">
        <v>6</v>
      </c>
      <c r="E11" s="12">
        <v>1.8</v>
      </c>
      <c r="F11" s="13">
        <v>1.8</v>
      </c>
      <c r="G11" s="62">
        <v>0.45</v>
      </c>
      <c r="H11" s="14">
        <f>D11*E11*F11*G11</f>
        <v>8.7479999999999993</v>
      </c>
      <c r="I11" s="97" t="s">
        <v>47</v>
      </c>
      <c r="J11" s="1"/>
      <c r="K11" s="1"/>
      <c r="L11" s="1"/>
    </row>
    <row r="12" spans="1:12">
      <c r="A12" s="1"/>
      <c r="B12" s="23"/>
      <c r="C12" s="23"/>
      <c r="D12" s="23"/>
      <c r="E12" s="24"/>
      <c r="F12" s="23"/>
      <c r="G12" s="59"/>
      <c r="H12" s="60"/>
      <c r="I12" s="97"/>
      <c r="J12" s="1"/>
      <c r="K12" s="1"/>
      <c r="L12" s="1"/>
    </row>
    <row r="13" spans="1:12">
      <c r="A13" s="1"/>
      <c r="B13" s="35" t="s">
        <v>37</v>
      </c>
      <c r="C13" s="40" t="s">
        <v>103</v>
      </c>
      <c r="D13" s="41"/>
      <c r="E13" s="42"/>
      <c r="F13" s="42"/>
      <c r="G13" s="63"/>
      <c r="H13" s="39"/>
      <c r="I13" s="39"/>
      <c r="J13" s="1"/>
      <c r="K13" s="1"/>
      <c r="L13" s="1"/>
    </row>
    <row r="14" spans="1:12">
      <c r="A14" s="1"/>
      <c r="B14" s="44"/>
      <c r="C14" s="45"/>
      <c r="D14" s="12">
        <v>6</v>
      </c>
      <c r="E14" s="12">
        <v>0.37</v>
      </c>
      <c r="F14" s="12">
        <v>0.2</v>
      </c>
      <c r="G14" s="62">
        <v>5.5</v>
      </c>
      <c r="H14" s="14">
        <f t="shared" ref="H14" si="0">(D14*E14*F14*G14)</f>
        <v>2.4420000000000002</v>
      </c>
      <c r="I14" s="98"/>
      <c r="J14" s="1"/>
      <c r="K14" s="1"/>
      <c r="L14" s="1"/>
    </row>
    <row r="15" spans="1:12">
      <c r="A15" s="1"/>
      <c r="B15" s="44"/>
      <c r="C15" s="46"/>
      <c r="D15" s="47"/>
      <c r="E15" s="47"/>
      <c r="F15" s="47"/>
      <c r="G15" s="64"/>
      <c r="H15" s="60">
        <f>SUM(H14:H14)</f>
        <v>2.4420000000000002</v>
      </c>
      <c r="I15" s="97" t="s">
        <v>47</v>
      </c>
      <c r="J15" s="1"/>
      <c r="K15" s="1"/>
      <c r="L15" s="1"/>
    </row>
    <row r="16" spans="1:12">
      <c r="A16" s="1"/>
      <c r="B16" s="48" t="s">
        <v>104</v>
      </c>
      <c r="C16" s="40" t="s">
        <v>105</v>
      </c>
      <c r="D16" s="50"/>
      <c r="E16" s="47"/>
      <c r="F16" s="47"/>
      <c r="G16" s="64"/>
      <c r="H16" s="39"/>
      <c r="I16" s="39"/>
      <c r="J16" s="1"/>
      <c r="K16" s="1"/>
      <c r="L16" s="1"/>
    </row>
    <row r="17" spans="1:12">
      <c r="A17" s="1"/>
      <c r="B17" s="44"/>
      <c r="C17" s="45"/>
      <c r="D17" s="12">
        <v>1</v>
      </c>
      <c r="E17" s="12">
        <v>20.43</v>
      </c>
      <c r="F17" s="12">
        <v>0.2</v>
      </c>
      <c r="G17" s="62">
        <v>0.37</v>
      </c>
      <c r="H17" s="14">
        <f t="shared" ref="H17" si="1">(D17*E17*F17*G17)</f>
        <v>1.5118199999999999</v>
      </c>
      <c r="I17" s="98"/>
      <c r="J17" s="1"/>
      <c r="K17" s="1"/>
      <c r="L17" s="1"/>
    </row>
    <row r="18" spans="1:12">
      <c r="A18" s="1"/>
      <c r="B18" s="44"/>
      <c r="C18" s="51"/>
      <c r="D18" s="38"/>
      <c r="E18" s="38"/>
      <c r="F18" s="38"/>
      <c r="G18" s="65"/>
      <c r="H18" s="60">
        <f>SUM(H17:H17)</f>
        <v>1.5118199999999999</v>
      </c>
      <c r="I18" s="97" t="s">
        <v>47</v>
      </c>
      <c r="J18" s="1"/>
      <c r="K18" s="1"/>
      <c r="L18" s="1"/>
    </row>
    <row r="19" spans="1:12">
      <c r="A19" s="1"/>
      <c r="B19" s="48" t="s">
        <v>106</v>
      </c>
      <c r="C19" s="40" t="s">
        <v>107</v>
      </c>
      <c r="D19" s="50"/>
      <c r="E19" s="47"/>
      <c r="F19" s="47"/>
      <c r="G19" s="64"/>
      <c r="H19" s="39"/>
      <c r="I19" s="39"/>
      <c r="J19" s="1"/>
      <c r="K19" s="1"/>
      <c r="L19" s="1"/>
    </row>
    <row r="20" spans="1:12">
      <c r="A20" s="1"/>
      <c r="B20" s="44"/>
      <c r="C20" s="45"/>
      <c r="D20" s="12">
        <v>1</v>
      </c>
      <c r="E20" s="12">
        <v>35</v>
      </c>
      <c r="F20" s="12">
        <v>0.2</v>
      </c>
      <c r="G20" s="62">
        <v>0.37</v>
      </c>
      <c r="H20" s="14">
        <f t="shared" ref="H20" si="2">(D20*E20*F20*G20)</f>
        <v>2.59</v>
      </c>
      <c r="I20" s="98"/>
      <c r="J20" s="1"/>
      <c r="K20" s="1"/>
      <c r="L20" s="1"/>
    </row>
    <row r="21" spans="1:12">
      <c r="A21" s="1"/>
      <c r="B21" s="44"/>
      <c r="C21" s="51"/>
      <c r="D21" s="38"/>
      <c r="E21" s="38"/>
      <c r="F21" s="38"/>
      <c r="G21" s="65"/>
      <c r="H21" s="60">
        <f>SUM(H20:H20)</f>
        <v>2.59</v>
      </c>
      <c r="I21" s="97" t="s">
        <v>47</v>
      </c>
      <c r="J21" s="1"/>
      <c r="K21" s="1"/>
      <c r="L21" s="1"/>
    </row>
    <row r="22" spans="1:12">
      <c r="A22" s="1"/>
      <c r="B22" s="48" t="s">
        <v>108</v>
      </c>
      <c r="C22" s="40" t="s">
        <v>109</v>
      </c>
      <c r="D22" s="50"/>
      <c r="E22" s="47"/>
      <c r="F22" s="47"/>
      <c r="G22" s="64"/>
      <c r="H22" s="39"/>
      <c r="I22" s="39"/>
      <c r="J22" s="1"/>
      <c r="K22" s="1"/>
      <c r="L22" s="1"/>
    </row>
    <row r="23" spans="1:12">
      <c r="A23" s="1"/>
      <c r="B23" s="44"/>
      <c r="C23" s="45"/>
      <c r="D23" s="12">
        <v>1</v>
      </c>
      <c r="E23" s="12">
        <v>5.18</v>
      </c>
      <c r="F23" s="12">
        <v>3.35</v>
      </c>
      <c r="G23" s="62">
        <v>0.15</v>
      </c>
      <c r="H23" s="14">
        <f t="shared" ref="H23" si="3">(D23*E23*F23*G23)</f>
        <v>2.6029499999999999</v>
      </c>
      <c r="I23" s="98"/>
      <c r="J23" s="1"/>
      <c r="K23" s="1"/>
      <c r="L23" s="1"/>
    </row>
    <row r="24" spans="1:12">
      <c r="A24" s="1"/>
      <c r="B24" s="44"/>
      <c r="C24" s="51"/>
      <c r="D24" s="38"/>
      <c r="E24" s="38"/>
      <c r="F24" s="38"/>
      <c r="G24" s="65"/>
      <c r="H24" s="60">
        <f>SUM(H23:H23)</f>
        <v>2.6029499999999999</v>
      </c>
      <c r="I24" s="97" t="s">
        <v>47</v>
      </c>
      <c r="J24" s="1"/>
      <c r="K24" s="1"/>
      <c r="L24" s="1"/>
    </row>
    <row r="25" spans="1:12">
      <c r="A25" s="1"/>
      <c r="B25" s="53"/>
      <c r="C25" s="54"/>
      <c r="D25" s="55"/>
      <c r="E25" s="55"/>
      <c r="F25" s="55"/>
      <c r="G25" s="55"/>
      <c r="H25" s="56"/>
      <c r="I25" s="96"/>
      <c r="J25" s="1"/>
      <c r="K25" s="1"/>
      <c r="L25" s="1"/>
    </row>
    <row r="26" spans="1:12">
      <c r="A26" s="1"/>
      <c r="B26" s="57"/>
      <c r="C26" s="331" t="s">
        <v>110</v>
      </c>
      <c r="D26" s="332"/>
      <c r="E26" s="332"/>
      <c r="F26" s="332"/>
      <c r="G26" s="333"/>
      <c r="H26" s="66">
        <f>H8+H11+H15+H18+H21+H24</f>
        <v>20.29477</v>
      </c>
      <c r="I26" s="86" t="s">
        <v>47</v>
      </c>
      <c r="J26" s="1"/>
      <c r="K26" s="1"/>
      <c r="L26" s="1"/>
    </row>
    <row r="28" spans="1:12">
      <c r="B28" s="58" t="s">
        <v>91</v>
      </c>
      <c r="C28" s="3" t="s">
        <v>92</v>
      </c>
      <c r="D28" s="4" t="s">
        <v>93</v>
      </c>
      <c r="E28" s="4" t="s">
        <v>94</v>
      </c>
      <c r="F28" s="3" t="s">
        <v>95</v>
      </c>
      <c r="G28" s="5" t="s">
        <v>96</v>
      </c>
      <c r="H28" s="5" t="s">
        <v>97</v>
      </c>
      <c r="I28" s="83" t="s">
        <v>98</v>
      </c>
    </row>
    <row r="29" spans="1:12">
      <c r="B29" s="21">
        <v>1</v>
      </c>
      <c r="C29" s="31" t="s">
        <v>6</v>
      </c>
      <c r="D29" s="23"/>
      <c r="E29" s="24"/>
      <c r="F29" s="23"/>
      <c r="G29" s="24"/>
      <c r="H29" s="24"/>
      <c r="I29" s="87"/>
    </row>
    <row r="30" spans="1:12">
      <c r="B30" s="23"/>
      <c r="C30" s="22"/>
      <c r="D30" s="23"/>
      <c r="E30" s="24"/>
      <c r="F30" s="23"/>
      <c r="G30" s="59"/>
      <c r="H30" s="60"/>
      <c r="I30" s="97"/>
    </row>
    <row r="31" spans="1:12">
      <c r="B31" s="23" t="s">
        <v>101</v>
      </c>
      <c r="C31" s="61" t="s">
        <v>102</v>
      </c>
      <c r="D31" s="23"/>
      <c r="E31" s="24"/>
      <c r="F31" s="23"/>
      <c r="G31" s="59"/>
      <c r="H31" s="60"/>
      <c r="I31" s="97"/>
    </row>
    <row r="32" spans="1:12">
      <c r="B32" s="23"/>
      <c r="C32" s="23"/>
      <c r="D32" s="12">
        <v>6</v>
      </c>
      <c r="E32" s="12">
        <v>7.2</v>
      </c>
      <c r="F32" s="13">
        <v>0</v>
      </c>
      <c r="G32" s="62">
        <v>0.45</v>
      </c>
      <c r="H32" s="14">
        <f>D32*E32*G32</f>
        <v>19.440000000000001</v>
      </c>
      <c r="I32" s="97" t="s">
        <v>64</v>
      </c>
    </row>
    <row r="33" spans="2:9">
      <c r="B33" s="23"/>
      <c r="C33" s="23"/>
      <c r="D33" s="23"/>
      <c r="E33" s="24"/>
      <c r="F33" s="23"/>
      <c r="G33" s="59"/>
      <c r="H33" s="14"/>
      <c r="I33" s="97"/>
    </row>
    <row r="34" spans="2:9">
      <c r="B34" s="35" t="s">
        <v>37</v>
      </c>
      <c r="C34" s="40" t="s">
        <v>103</v>
      </c>
      <c r="D34" s="41"/>
      <c r="E34" s="42"/>
      <c r="F34" s="42"/>
      <c r="G34" s="63"/>
      <c r="H34" s="14"/>
      <c r="I34" s="39"/>
    </row>
    <row r="35" spans="2:9">
      <c r="B35" s="44"/>
      <c r="C35" s="45"/>
      <c r="D35" s="12">
        <v>6</v>
      </c>
      <c r="E35" s="12">
        <v>1.48</v>
      </c>
      <c r="F35" s="12">
        <v>0</v>
      </c>
      <c r="G35" s="62">
        <v>5.5</v>
      </c>
      <c r="H35" s="14">
        <f t="shared" ref="H35" si="4">D35*E35*G35</f>
        <v>48.84</v>
      </c>
      <c r="I35" s="98"/>
    </row>
    <row r="36" spans="2:9">
      <c r="B36" s="44"/>
      <c r="C36" s="46"/>
      <c r="D36" s="47"/>
      <c r="E36" s="47"/>
      <c r="F36" s="47"/>
      <c r="G36" s="64"/>
      <c r="H36" s="60">
        <f>SUM(H35:H35)</f>
        <v>48.84</v>
      </c>
      <c r="I36" s="97" t="s">
        <v>64</v>
      </c>
    </row>
    <row r="37" spans="2:9">
      <c r="B37" s="48" t="s">
        <v>104</v>
      </c>
      <c r="C37" s="40" t="s">
        <v>105</v>
      </c>
      <c r="D37" s="50"/>
      <c r="E37" s="47"/>
      <c r="F37" s="47"/>
      <c r="G37" s="64"/>
      <c r="H37" s="39"/>
      <c r="I37" s="39"/>
    </row>
    <row r="38" spans="2:9">
      <c r="B38" s="44"/>
      <c r="C38" s="45"/>
      <c r="D38" s="12">
        <v>2</v>
      </c>
      <c r="E38" s="12">
        <v>20.43</v>
      </c>
      <c r="F38" s="12"/>
      <c r="G38" s="62">
        <v>0.37</v>
      </c>
      <c r="H38" s="14">
        <f>D38*E38*G38</f>
        <v>15.1182</v>
      </c>
      <c r="I38" s="98"/>
    </row>
    <row r="39" spans="2:9">
      <c r="B39" s="44"/>
      <c r="C39" s="51"/>
      <c r="D39" s="38"/>
      <c r="E39" s="38"/>
      <c r="F39" s="38"/>
      <c r="G39" s="65"/>
      <c r="H39" s="60">
        <f>SUM(H38:H38)</f>
        <v>15.1182</v>
      </c>
      <c r="I39" s="97" t="s">
        <v>64</v>
      </c>
    </row>
    <row r="40" spans="2:9">
      <c r="B40" s="48" t="s">
        <v>106</v>
      </c>
      <c r="C40" s="40" t="s">
        <v>107</v>
      </c>
      <c r="D40" s="50"/>
      <c r="E40" s="47"/>
      <c r="F40" s="47"/>
      <c r="G40" s="64"/>
      <c r="H40" s="39"/>
      <c r="I40" s="39"/>
    </row>
    <row r="41" spans="2:9">
      <c r="B41" s="44"/>
      <c r="C41" s="45"/>
      <c r="D41" s="12">
        <v>2</v>
      </c>
      <c r="E41" s="12">
        <v>35</v>
      </c>
      <c r="F41" s="12"/>
      <c r="G41" s="62">
        <v>0.37</v>
      </c>
      <c r="H41" s="14">
        <f>D41*E41*G41</f>
        <v>25.9</v>
      </c>
      <c r="I41" s="98"/>
    </row>
    <row r="42" spans="2:9">
      <c r="B42" s="44"/>
      <c r="C42" s="51"/>
      <c r="D42" s="38"/>
      <c r="E42" s="38"/>
      <c r="F42" s="38"/>
      <c r="G42" s="65"/>
      <c r="H42" s="60">
        <f>SUM(H41:H41)</f>
        <v>25.9</v>
      </c>
      <c r="I42" s="97" t="s">
        <v>64</v>
      </c>
    </row>
    <row r="43" spans="2:9">
      <c r="B43" s="48" t="s">
        <v>108</v>
      </c>
      <c r="C43" s="40" t="s">
        <v>109</v>
      </c>
      <c r="D43" s="50"/>
      <c r="E43" s="47"/>
      <c r="F43" s="47"/>
      <c r="G43" s="64"/>
      <c r="H43" s="39"/>
      <c r="I43" s="39"/>
    </row>
    <row r="44" spans="2:9">
      <c r="B44" s="44"/>
      <c r="C44" s="45"/>
      <c r="D44" s="12">
        <v>1</v>
      </c>
      <c r="E44" s="12">
        <v>5.18</v>
      </c>
      <c r="F44" s="12"/>
      <c r="G44" s="62">
        <v>3.35</v>
      </c>
      <c r="H44" s="14">
        <f>D44*E44*G44</f>
        <v>17.353000000000002</v>
      </c>
      <c r="I44" s="98"/>
    </row>
    <row r="45" spans="2:9">
      <c r="B45" s="44"/>
      <c r="C45" s="51"/>
      <c r="D45" s="38"/>
      <c r="E45" s="38"/>
      <c r="F45" s="38"/>
      <c r="G45" s="65"/>
      <c r="H45" s="60">
        <f>SUM(H44:H44)</f>
        <v>17.353000000000002</v>
      </c>
      <c r="I45" s="97" t="s">
        <v>64</v>
      </c>
    </row>
    <row r="46" spans="2:9">
      <c r="B46" s="53"/>
      <c r="C46" s="54"/>
      <c r="D46" s="55"/>
      <c r="E46" s="55"/>
      <c r="F46" s="55"/>
      <c r="G46" s="55"/>
      <c r="H46" s="56"/>
      <c r="I46" s="96"/>
    </row>
    <row r="47" spans="2:9">
      <c r="B47" s="57"/>
      <c r="C47" s="331" t="s">
        <v>111</v>
      </c>
      <c r="D47" s="332"/>
      <c r="E47" s="332"/>
      <c r="F47" s="332"/>
      <c r="G47" s="333"/>
      <c r="H47" s="66">
        <f>H32+H36+H39+H42+H45</f>
        <v>126.6512</v>
      </c>
      <c r="I47" s="86" t="s">
        <v>64</v>
      </c>
    </row>
    <row r="50" spans="1:12" ht="42">
      <c r="B50" s="67" t="s">
        <v>91</v>
      </c>
      <c r="C50" s="67" t="s">
        <v>92</v>
      </c>
      <c r="D50" s="68" t="s">
        <v>112</v>
      </c>
      <c r="E50" s="68" t="s">
        <v>113</v>
      </c>
      <c r="F50" s="68" t="s">
        <v>114</v>
      </c>
      <c r="G50" s="68" t="s">
        <v>94</v>
      </c>
      <c r="H50" s="68" t="s">
        <v>115</v>
      </c>
      <c r="I50" s="100" t="s">
        <v>116</v>
      </c>
      <c r="J50" s="67" t="s">
        <v>117</v>
      </c>
      <c r="K50" s="67" t="s">
        <v>118</v>
      </c>
      <c r="L50" s="67" t="s">
        <v>119</v>
      </c>
    </row>
    <row r="51" spans="1:12">
      <c r="A51" s="1"/>
      <c r="B51" s="69">
        <v>2</v>
      </c>
      <c r="C51" s="70" t="s">
        <v>120</v>
      </c>
      <c r="D51" s="71"/>
      <c r="E51" s="42"/>
      <c r="F51" s="42"/>
      <c r="G51" s="42"/>
      <c r="H51" s="42"/>
      <c r="I51" s="101"/>
      <c r="J51" s="43"/>
      <c r="K51" s="102"/>
      <c r="L51" s="103"/>
    </row>
    <row r="52" spans="1:12">
      <c r="A52" s="1"/>
      <c r="B52" s="77"/>
      <c r="C52" s="79"/>
      <c r="D52" s="75"/>
      <c r="E52" s="38"/>
      <c r="F52" s="38"/>
      <c r="G52" s="38"/>
      <c r="H52" s="38"/>
      <c r="I52" s="81"/>
      <c r="J52" s="39"/>
      <c r="K52" s="106"/>
      <c r="L52" s="107"/>
    </row>
    <row r="53" spans="1:12">
      <c r="A53" s="1"/>
      <c r="B53" s="35" t="s">
        <v>101</v>
      </c>
      <c r="C53" s="40" t="s">
        <v>121</v>
      </c>
      <c r="D53" s="41"/>
      <c r="E53" s="42"/>
      <c r="F53" s="42"/>
      <c r="G53" s="42"/>
      <c r="H53" s="43"/>
      <c r="I53" s="39"/>
      <c r="J53" s="76"/>
      <c r="K53" s="104"/>
      <c r="L53" s="105"/>
    </row>
    <row r="54" spans="1:12">
      <c r="A54" s="1"/>
      <c r="B54" s="80"/>
      <c r="C54" s="203" t="s">
        <v>122</v>
      </c>
      <c r="D54" s="38">
        <v>10</v>
      </c>
      <c r="E54" s="38">
        <v>6</v>
      </c>
      <c r="F54" s="38">
        <v>12</v>
      </c>
      <c r="G54" s="38">
        <v>2.2999999999999998</v>
      </c>
      <c r="H54" s="81">
        <f>D54*D54/162</f>
        <v>0.61728395061728403</v>
      </c>
      <c r="I54" s="76"/>
      <c r="J54" s="108">
        <f>E54*F54*G54*H54</f>
        <v>102.222222222222</v>
      </c>
      <c r="K54" s="76"/>
      <c r="L54" s="133"/>
    </row>
    <row r="55" spans="1:12">
      <c r="A55" s="1"/>
      <c r="B55" s="80"/>
      <c r="C55" s="203" t="s">
        <v>123</v>
      </c>
      <c r="D55" s="38">
        <v>10</v>
      </c>
      <c r="E55" s="38">
        <v>6</v>
      </c>
      <c r="F55" s="38">
        <v>12</v>
      </c>
      <c r="G55" s="38">
        <v>2.2999999999999998</v>
      </c>
      <c r="H55" s="81">
        <f>D55*D55/162</f>
        <v>0.61728395061728403</v>
      </c>
      <c r="I55" s="76"/>
      <c r="J55" s="108">
        <f>E55*F55*G55*H55</f>
        <v>102.222222222222</v>
      </c>
      <c r="K55" s="76"/>
      <c r="L55" s="133"/>
    </row>
    <row r="56" spans="1:12">
      <c r="A56" s="1"/>
      <c r="B56" s="111"/>
      <c r="C56" s="112"/>
      <c r="D56" s="112"/>
      <c r="E56" s="112"/>
      <c r="F56" s="112"/>
      <c r="G56" s="112"/>
      <c r="H56" s="112"/>
      <c r="I56" s="112"/>
      <c r="J56" s="112"/>
      <c r="K56" s="134"/>
      <c r="L56" s="135"/>
    </row>
    <row r="57" spans="1:12">
      <c r="A57" s="1"/>
      <c r="B57" s="35" t="s">
        <v>101</v>
      </c>
      <c r="C57" s="40" t="s">
        <v>103</v>
      </c>
      <c r="D57" s="41"/>
      <c r="E57" s="42"/>
      <c r="F57" s="42"/>
      <c r="G57" s="42"/>
      <c r="H57" s="43"/>
      <c r="I57" s="39"/>
      <c r="J57" s="76"/>
      <c r="K57" s="104"/>
      <c r="L57" s="105"/>
    </row>
    <row r="58" spans="1:12">
      <c r="A58" s="1"/>
      <c r="B58" s="80"/>
      <c r="C58" s="203" t="s">
        <v>124</v>
      </c>
      <c r="D58" s="38">
        <v>12</v>
      </c>
      <c r="E58" s="38">
        <v>6</v>
      </c>
      <c r="F58" s="38">
        <v>8</v>
      </c>
      <c r="G58" s="38">
        <v>9</v>
      </c>
      <c r="H58" s="81">
        <f>D58*D58/162</f>
        <v>0.88888888888888895</v>
      </c>
      <c r="I58" s="76"/>
      <c r="J58" s="39"/>
      <c r="K58" s="108">
        <f>E58*F58*G58*H58</f>
        <v>384</v>
      </c>
      <c r="L58" s="133"/>
    </row>
    <row r="59" spans="1:12">
      <c r="B59" s="111"/>
      <c r="C59" s="51" t="s">
        <v>125</v>
      </c>
      <c r="D59" s="38">
        <v>8</v>
      </c>
      <c r="E59" s="38">
        <v>6</v>
      </c>
      <c r="F59" s="38">
        <f>G58/0.15</f>
        <v>60</v>
      </c>
      <c r="G59" s="118">
        <v>1.1499999999999999</v>
      </c>
      <c r="H59" s="81">
        <f t="shared" ref="H59:H60" si="5">D59*D59/162</f>
        <v>0.39506172839506198</v>
      </c>
      <c r="I59" s="81">
        <f>(E59*F59*G59*H59)</f>
        <v>163.555555555556</v>
      </c>
      <c r="J59" s="39"/>
      <c r="K59" s="106"/>
      <c r="L59" s="105"/>
    </row>
    <row r="60" spans="1:12">
      <c r="B60" s="111"/>
      <c r="C60" s="51" t="s">
        <v>125</v>
      </c>
      <c r="D60" s="38">
        <v>8</v>
      </c>
      <c r="E60" s="38">
        <v>6</v>
      </c>
      <c r="F60" s="38">
        <v>60</v>
      </c>
      <c r="G60" s="81">
        <v>0.6</v>
      </c>
      <c r="H60" s="81">
        <f t="shared" si="5"/>
        <v>0.39506172839506198</v>
      </c>
      <c r="I60" s="81">
        <f>(E60*F60*G60*H60)</f>
        <v>85.3333333333333</v>
      </c>
      <c r="J60" s="39"/>
      <c r="K60" s="106"/>
      <c r="L60" s="105"/>
    </row>
    <row r="61" spans="1:12">
      <c r="B61" s="111"/>
      <c r="C61" s="112"/>
      <c r="D61" s="112"/>
      <c r="E61" s="112"/>
      <c r="F61" s="112"/>
      <c r="G61" s="112"/>
      <c r="H61" s="112"/>
      <c r="I61" s="112"/>
      <c r="J61" s="112"/>
      <c r="K61" s="134"/>
      <c r="L61" s="135"/>
    </row>
    <row r="62" spans="1:12">
      <c r="A62" s="1"/>
      <c r="B62" s="48" t="s">
        <v>37</v>
      </c>
      <c r="C62" s="40" t="s">
        <v>126</v>
      </c>
      <c r="D62" s="50"/>
      <c r="E62" s="47"/>
      <c r="F62" s="47"/>
      <c r="G62" s="47"/>
      <c r="H62" s="39"/>
      <c r="I62" s="39"/>
      <c r="J62" s="76"/>
      <c r="K62" s="104"/>
      <c r="L62" s="105"/>
    </row>
    <row r="63" spans="1:12">
      <c r="A63" s="113"/>
      <c r="B63" s="114"/>
      <c r="C63" s="115"/>
      <c r="D63" s="38"/>
      <c r="E63" s="38"/>
      <c r="F63" s="38"/>
      <c r="G63" s="38"/>
      <c r="H63" s="81"/>
      <c r="I63" s="81"/>
      <c r="J63" s="39"/>
      <c r="K63" s="106"/>
      <c r="L63" s="105"/>
    </row>
    <row r="64" spans="1:12">
      <c r="A64" s="116"/>
      <c r="B64" s="114"/>
      <c r="C64" s="117" t="s">
        <v>127</v>
      </c>
      <c r="D64" s="38">
        <v>12</v>
      </c>
      <c r="E64" s="38">
        <v>1</v>
      </c>
      <c r="F64" s="38">
        <v>2</v>
      </c>
      <c r="G64" s="38">
        <v>35</v>
      </c>
      <c r="H64" s="81">
        <f>(D64*D64/162)</f>
        <v>0.88888888888888895</v>
      </c>
      <c r="I64" s="76"/>
      <c r="J64" s="76"/>
      <c r="K64" s="108">
        <f>E64*F64*G64*H64+1.5</f>
        <v>63.7222222222222</v>
      </c>
      <c r="L64" s="109"/>
    </row>
    <row r="65" spans="1:12">
      <c r="A65" s="116"/>
      <c r="B65" s="114"/>
      <c r="C65" s="117" t="s">
        <v>128</v>
      </c>
      <c r="D65" s="38">
        <v>12</v>
      </c>
      <c r="E65" s="38">
        <v>1</v>
      </c>
      <c r="F65" s="118">
        <v>4</v>
      </c>
      <c r="G65" s="38">
        <v>35</v>
      </c>
      <c r="H65" s="81">
        <f>(D65*D65/162)</f>
        <v>0.88888888888888895</v>
      </c>
      <c r="I65" s="76"/>
      <c r="J65" s="76"/>
      <c r="K65" s="108">
        <f>E65*F65*G65*H65+1.5</f>
        <v>125.944444444444</v>
      </c>
      <c r="L65" s="109"/>
    </row>
    <row r="66" spans="1:12">
      <c r="A66" s="116"/>
      <c r="B66" s="114"/>
      <c r="C66" s="117" t="s">
        <v>129</v>
      </c>
      <c r="D66" s="38">
        <v>8</v>
      </c>
      <c r="E66" s="38">
        <v>1</v>
      </c>
      <c r="F66" s="38">
        <v>1.1000000000000001</v>
      </c>
      <c r="G66" s="82">
        <v>233</v>
      </c>
      <c r="H66" s="81">
        <f>(D66*D66/162)</f>
        <v>0.39506172839506198</v>
      </c>
      <c r="I66" s="81">
        <f>(E66*F66*G66*H66)</f>
        <v>101.254320987654</v>
      </c>
      <c r="J66" s="39"/>
      <c r="K66" s="106"/>
      <c r="L66" s="105"/>
    </row>
    <row r="67" spans="1:12">
      <c r="A67" s="116"/>
      <c r="B67" s="119"/>
      <c r="C67" s="117"/>
      <c r="D67" s="38"/>
      <c r="E67" s="38"/>
      <c r="F67" s="38"/>
      <c r="G67" s="82"/>
      <c r="H67" s="81"/>
      <c r="I67" s="81"/>
      <c r="J67" s="39"/>
      <c r="K67" s="106"/>
      <c r="L67" s="105"/>
    </row>
    <row r="68" spans="1:12">
      <c r="A68" s="116"/>
      <c r="B68" s="48" t="s">
        <v>104</v>
      </c>
      <c r="C68" s="40" t="s">
        <v>130</v>
      </c>
      <c r="D68" s="50"/>
      <c r="E68" s="47"/>
      <c r="F68" s="47"/>
      <c r="G68" s="47"/>
      <c r="H68" s="39"/>
      <c r="I68" s="39"/>
      <c r="J68" s="76"/>
      <c r="K68" s="104"/>
      <c r="L68" s="105"/>
    </row>
    <row r="69" spans="1:12">
      <c r="A69" s="116"/>
      <c r="B69" s="114"/>
      <c r="C69" s="115"/>
      <c r="D69" s="38"/>
      <c r="E69" s="38"/>
      <c r="F69" s="38"/>
      <c r="G69" s="38"/>
      <c r="H69" s="81"/>
      <c r="I69" s="81"/>
      <c r="J69" s="39"/>
      <c r="K69" s="106"/>
      <c r="L69" s="105"/>
    </row>
    <row r="70" spans="1:12">
      <c r="A70" s="116"/>
      <c r="B70" s="114"/>
      <c r="C70" s="117" t="s">
        <v>127</v>
      </c>
      <c r="D70" s="38">
        <v>12</v>
      </c>
      <c r="E70" s="38">
        <v>1</v>
      </c>
      <c r="F70" s="38">
        <v>2</v>
      </c>
      <c r="G70" s="38">
        <v>35</v>
      </c>
      <c r="H70" s="81">
        <f>(D70*D70/162)</f>
        <v>0.88888888888888895</v>
      </c>
      <c r="I70" s="76"/>
      <c r="J70" s="76"/>
      <c r="K70" s="108">
        <f>E70*F70*G70*H70+1.5</f>
        <v>63.7222222222222</v>
      </c>
      <c r="L70" s="105"/>
    </row>
    <row r="71" spans="1:12">
      <c r="A71" s="116"/>
      <c r="B71" s="114"/>
      <c r="C71" s="117" t="s">
        <v>128</v>
      </c>
      <c r="D71" s="38">
        <v>12</v>
      </c>
      <c r="E71" s="38">
        <v>1</v>
      </c>
      <c r="F71" s="118">
        <v>4</v>
      </c>
      <c r="G71" s="38">
        <v>35</v>
      </c>
      <c r="H71" s="81">
        <f>(D71*D71/162)</f>
        <v>0.88888888888888895</v>
      </c>
      <c r="I71" s="76"/>
      <c r="J71" s="76"/>
      <c r="K71" s="108">
        <f>E71*F71*G71*H71+1.5</f>
        <v>125.944444444444</v>
      </c>
      <c r="L71" s="105"/>
    </row>
    <row r="72" spans="1:12">
      <c r="A72" s="116"/>
      <c r="B72" s="114"/>
      <c r="C72" s="117" t="s">
        <v>129</v>
      </c>
      <c r="D72" s="38">
        <v>8</v>
      </c>
      <c r="E72" s="38">
        <v>1</v>
      </c>
      <c r="F72" s="38">
        <v>1.1000000000000001</v>
      </c>
      <c r="G72" s="82">
        <v>233</v>
      </c>
      <c r="H72" s="81">
        <f>(D72*D72/162)</f>
        <v>0.39506172839506198</v>
      </c>
      <c r="I72" s="81">
        <f>(E72*F72*G72*H72)</f>
        <v>101.254320987654</v>
      </c>
      <c r="J72" s="39"/>
      <c r="K72" s="106"/>
      <c r="L72" s="105"/>
    </row>
    <row r="73" spans="1:12">
      <c r="A73" s="116"/>
      <c r="B73" s="119"/>
      <c r="C73" s="117"/>
      <c r="D73" s="38"/>
      <c r="E73" s="38"/>
      <c r="F73" s="38"/>
      <c r="G73" s="82"/>
      <c r="H73" s="81"/>
      <c r="I73" s="81"/>
      <c r="J73" s="39"/>
      <c r="K73" s="106"/>
      <c r="L73" s="105"/>
    </row>
    <row r="74" spans="1:12">
      <c r="A74" s="116"/>
      <c r="B74" s="48" t="s">
        <v>104</v>
      </c>
      <c r="C74" s="40" t="s">
        <v>131</v>
      </c>
      <c r="D74" s="38"/>
      <c r="E74" s="38"/>
      <c r="F74" s="38"/>
      <c r="G74" s="82"/>
      <c r="H74" s="81"/>
      <c r="I74" s="81"/>
      <c r="J74" s="39"/>
      <c r="K74" s="106"/>
      <c r="L74" s="105"/>
    </row>
    <row r="75" spans="1:12">
      <c r="A75" s="116"/>
      <c r="B75" s="119"/>
      <c r="C75" s="203" t="s">
        <v>122</v>
      </c>
      <c r="D75" s="38">
        <v>10</v>
      </c>
      <c r="E75" s="38">
        <v>1</v>
      </c>
      <c r="F75" s="38">
        <v>8</v>
      </c>
      <c r="G75" s="38">
        <v>56</v>
      </c>
      <c r="H75" s="81">
        <f>D75*D75/162</f>
        <v>0.61728395061728403</v>
      </c>
      <c r="I75" s="76"/>
      <c r="J75" s="108">
        <f>E75*F75*G75*H75</f>
        <v>276.54320987654302</v>
      </c>
      <c r="K75" s="76"/>
      <c r="L75" s="133"/>
    </row>
    <row r="76" spans="1:12">
      <c r="A76" s="116"/>
      <c r="B76" s="119"/>
      <c r="C76" s="203" t="s">
        <v>123</v>
      </c>
      <c r="D76" s="38">
        <v>10</v>
      </c>
      <c r="E76" s="38">
        <v>1</v>
      </c>
      <c r="F76" s="38">
        <v>4</v>
      </c>
      <c r="G76" s="38">
        <v>27</v>
      </c>
      <c r="H76" s="81">
        <f>D76*D76/162</f>
        <v>0.61728395061728403</v>
      </c>
      <c r="I76" s="76"/>
      <c r="J76" s="108">
        <f>E76*F76*G76*H76</f>
        <v>66.6666666666667</v>
      </c>
      <c r="K76" s="76"/>
      <c r="L76" s="133"/>
    </row>
    <row r="77" spans="1:12">
      <c r="A77" s="116"/>
      <c r="B77" s="114"/>
      <c r="C77" s="117"/>
      <c r="D77" s="38"/>
      <c r="E77" s="38"/>
      <c r="F77" s="38"/>
      <c r="G77" s="82"/>
      <c r="H77" s="81"/>
      <c r="I77" s="81"/>
      <c r="J77" s="39"/>
      <c r="K77" s="106"/>
      <c r="L77" s="105"/>
    </row>
    <row r="78" spans="1:12">
      <c r="A78" s="116"/>
      <c r="B78" s="114"/>
      <c r="C78" s="331" t="s">
        <v>132</v>
      </c>
      <c r="D78" s="332"/>
      <c r="E78" s="332"/>
      <c r="F78" s="332"/>
      <c r="G78" s="332"/>
      <c r="H78" s="333"/>
      <c r="I78" s="136">
        <f>SUM(I52:I77)</f>
        <v>451.39753086419802</v>
      </c>
      <c r="J78" s="136">
        <f>SUM(J52:J77)</f>
        <v>547.65432098765405</v>
      </c>
      <c r="K78" s="136">
        <f>SUM(K52:K77)</f>
        <v>763.33333333333303</v>
      </c>
      <c r="L78" s="136">
        <f>SUM(L52:L77)</f>
        <v>0</v>
      </c>
    </row>
    <row r="79" spans="1:12">
      <c r="A79" s="116"/>
      <c r="B79" s="114"/>
      <c r="C79" s="331" t="s">
        <v>133</v>
      </c>
      <c r="D79" s="332"/>
      <c r="E79" s="332"/>
      <c r="F79" s="332"/>
      <c r="G79" s="332"/>
      <c r="H79" s="333"/>
      <c r="I79" s="137">
        <f>I78*1.05</f>
        <v>473.96740740740699</v>
      </c>
      <c r="J79" s="137">
        <f>J78*1.05</f>
        <v>575.03703703703695</v>
      </c>
      <c r="K79" s="138">
        <f>K78*1.05</f>
        <v>801.5</v>
      </c>
      <c r="L79" s="138">
        <f>L78*1.05</f>
        <v>0</v>
      </c>
    </row>
    <row r="80" spans="1:12">
      <c r="A80" s="116"/>
      <c r="B80" s="120"/>
      <c r="C80" s="121"/>
      <c r="D80" s="122"/>
      <c r="E80" s="122"/>
      <c r="F80" s="122"/>
      <c r="G80" s="123"/>
      <c r="H80" s="124"/>
      <c r="I80" s="174" t="s">
        <v>48</v>
      </c>
      <c r="J80" s="334">
        <v>1376.54</v>
      </c>
      <c r="K80" s="335"/>
      <c r="L80" s="336"/>
    </row>
    <row r="81" spans="1:12">
      <c r="A81" s="116"/>
      <c r="B81" s="120"/>
      <c r="C81" s="121"/>
      <c r="D81" s="122"/>
      <c r="E81" s="122"/>
      <c r="F81" s="122"/>
      <c r="G81" s="123"/>
      <c r="H81" s="124"/>
      <c r="I81" s="124"/>
      <c r="J81" s="140"/>
      <c r="K81" s="140"/>
      <c r="L81" s="20"/>
    </row>
    <row r="82" spans="1:12">
      <c r="A82" s="145"/>
      <c r="B82" s="151"/>
      <c r="C82" s="204" t="s">
        <v>138</v>
      </c>
      <c r="D82" s="146"/>
      <c r="E82" s="130"/>
      <c r="F82" s="130"/>
      <c r="G82" s="130"/>
      <c r="H82" s="130"/>
      <c r="I82" s="130"/>
      <c r="J82" s="130"/>
      <c r="K82" s="130"/>
      <c r="L82" s="155"/>
    </row>
    <row r="83" spans="1:12">
      <c r="A83" s="145"/>
      <c r="B83" s="151"/>
      <c r="C83" s="205" t="s">
        <v>139</v>
      </c>
      <c r="D83" s="130">
        <v>1</v>
      </c>
      <c r="E83" s="130">
        <v>1</v>
      </c>
      <c r="F83" s="130">
        <v>7.32</v>
      </c>
      <c r="G83" s="130">
        <v>3.96</v>
      </c>
      <c r="H83" s="130">
        <v>0.6</v>
      </c>
      <c r="I83" s="130"/>
      <c r="J83" s="130"/>
      <c r="K83" s="130">
        <f>D83*E83*F83*G83*H83</f>
        <v>17.392320000000002</v>
      </c>
      <c r="L83" s="155"/>
    </row>
    <row r="84" spans="1:12">
      <c r="A84" s="145"/>
      <c r="B84" s="151"/>
      <c r="C84" s="130"/>
      <c r="D84" s="146"/>
      <c r="E84" s="130"/>
      <c r="F84" s="130"/>
      <c r="G84" s="130"/>
      <c r="H84" s="130"/>
      <c r="I84" s="130"/>
      <c r="J84" s="130"/>
      <c r="K84" s="130"/>
      <c r="L84" s="158" t="s">
        <v>47</v>
      </c>
    </row>
    <row r="85" spans="1:12">
      <c r="A85" s="145"/>
      <c r="B85" s="151"/>
      <c r="C85" s="130"/>
      <c r="D85" s="146"/>
      <c r="E85" s="130"/>
      <c r="F85" s="130"/>
      <c r="G85" s="130"/>
      <c r="H85" s="130"/>
      <c r="I85" s="130"/>
      <c r="J85" s="130"/>
      <c r="K85" s="130"/>
      <c r="L85" s="155"/>
    </row>
    <row r="86" spans="1:12">
      <c r="A86" s="145"/>
      <c r="B86" s="149">
        <v>5</v>
      </c>
      <c r="C86" s="204" t="s">
        <v>16</v>
      </c>
      <c r="D86" s="146"/>
      <c r="E86" s="130"/>
      <c r="F86" s="130"/>
      <c r="G86" s="130"/>
      <c r="H86" s="130"/>
      <c r="I86" s="130"/>
      <c r="J86" s="130"/>
      <c r="K86" s="130"/>
      <c r="L86" s="155"/>
    </row>
    <row r="87" spans="1:12">
      <c r="A87" s="145"/>
      <c r="B87" s="146"/>
      <c r="C87" s="148"/>
      <c r="D87" s="130"/>
      <c r="E87" s="130"/>
      <c r="F87" s="130"/>
      <c r="G87" s="130"/>
      <c r="H87" s="130"/>
      <c r="I87" s="130"/>
      <c r="J87" s="130"/>
      <c r="K87" s="130"/>
      <c r="L87" s="155"/>
    </row>
    <row r="88" spans="1:12">
      <c r="A88" s="145"/>
      <c r="B88" s="146"/>
      <c r="C88" s="130"/>
      <c r="D88" s="130">
        <v>1</v>
      </c>
      <c r="E88" s="130">
        <v>1</v>
      </c>
      <c r="F88" s="130">
        <v>28</v>
      </c>
      <c r="G88" s="130">
        <v>3</v>
      </c>
      <c r="H88" s="130">
        <v>0.2</v>
      </c>
      <c r="I88" s="130"/>
      <c r="J88" s="130"/>
      <c r="K88" s="130">
        <f>D88*E88*F88*G88*H88</f>
        <v>16.8</v>
      </c>
      <c r="L88" s="155"/>
    </row>
    <row r="89" spans="1:12">
      <c r="A89" s="145"/>
      <c r="B89" s="146"/>
      <c r="C89" s="150"/>
      <c r="D89" s="150"/>
      <c r="E89" s="150"/>
      <c r="F89" s="150"/>
      <c r="G89" s="150"/>
      <c r="H89" s="150"/>
      <c r="I89" s="150"/>
      <c r="J89" s="150"/>
      <c r="K89" s="150"/>
      <c r="L89" s="157"/>
    </row>
    <row r="90" spans="1:12">
      <c r="A90" s="145"/>
      <c r="B90" s="151"/>
      <c r="C90" s="337" t="s">
        <v>48</v>
      </c>
      <c r="D90" s="338"/>
      <c r="E90" s="338"/>
      <c r="F90" s="338"/>
      <c r="G90" s="338"/>
      <c r="H90" s="338"/>
      <c r="I90" s="338"/>
      <c r="J90" s="339"/>
      <c r="K90" s="18">
        <f>SUM(K88:K89)</f>
        <v>16.8</v>
      </c>
      <c r="L90" s="158" t="s">
        <v>47</v>
      </c>
    </row>
    <row r="91" spans="1:12">
      <c r="A91" s="145"/>
      <c r="B91" s="146"/>
      <c r="C91" s="147"/>
      <c r="D91" s="148"/>
      <c r="E91" s="148"/>
      <c r="F91" s="148"/>
      <c r="G91" s="148"/>
      <c r="H91" s="148"/>
      <c r="I91" s="148"/>
      <c r="J91" s="148"/>
      <c r="K91" s="148"/>
      <c r="L91" s="159"/>
    </row>
    <row r="92" spans="1:12">
      <c r="A92" s="145"/>
      <c r="B92" s="149">
        <v>6</v>
      </c>
      <c r="C92" s="70" t="s">
        <v>63</v>
      </c>
      <c r="D92" s="146"/>
      <c r="E92" s="130"/>
      <c r="F92" s="130"/>
      <c r="G92" s="130"/>
      <c r="H92" s="130"/>
      <c r="I92" s="130"/>
      <c r="J92" s="130"/>
      <c r="K92" s="130"/>
      <c r="L92" s="155"/>
    </row>
    <row r="93" spans="1:12">
      <c r="A93" s="145"/>
      <c r="B93" s="146"/>
      <c r="C93" s="148"/>
      <c r="D93" s="130" t="s">
        <v>134</v>
      </c>
      <c r="E93" s="130"/>
      <c r="F93" s="130"/>
      <c r="G93" s="130"/>
      <c r="H93" s="130"/>
      <c r="I93" s="130"/>
      <c r="J93" s="130"/>
      <c r="K93" s="130"/>
      <c r="L93" s="135"/>
    </row>
    <row r="94" spans="1:12">
      <c r="A94" s="145"/>
      <c r="B94" s="146"/>
      <c r="C94" s="130" t="s">
        <v>135</v>
      </c>
      <c r="D94" s="130"/>
      <c r="E94" s="130"/>
      <c r="F94" s="130"/>
      <c r="G94" s="130"/>
      <c r="H94" s="130"/>
      <c r="I94" s="130"/>
      <c r="J94" s="130"/>
      <c r="K94" s="156">
        <v>67</v>
      </c>
      <c r="L94" s="155"/>
    </row>
    <row r="95" spans="1:12">
      <c r="A95" s="145"/>
      <c r="B95" s="146"/>
      <c r="C95" s="150" t="s">
        <v>136</v>
      </c>
      <c r="D95" s="150"/>
      <c r="E95" s="150"/>
      <c r="F95" s="150"/>
      <c r="G95" s="150"/>
      <c r="H95" s="150"/>
      <c r="I95" s="150"/>
      <c r="J95" s="150"/>
      <c r="K95" s="186">
        <v>73.2</v>
      </c>
      <c r="L95" s="157"/>
    </row>
    <row r="96" spans="1:12">
      <c r="A96" s="145"/>
      <c r="B96" s="151"/>
      <c r="C96" s="337" t="s">
        <v>48</v>
      </c>
      <c r="D96" s="338"/>
      <c r="E96" s="338"/>
      <c r="F96" s="338"/>
      <c r="G96" s="338"/>
      <c r="H96" s="338"/>
      <c r="I96" s="338"/>
      <c r="J96" s="339"/>
      <c r="K96" s="18">
        <f>K94+K95</f>
        <v>140.19999999999999</v>
      </c>
      <c r="L96" s="158" t="s">
        <v>79</v>
      </c>
    </row>
    <row r="97" spans="1:12">
      <c r="A97" s="145"/>
      <c r="B97" s="206"/>
      <c r="C97" s="207"/>
      <c r="D97" s="208"/>
      <c r="E97" s="208"/>
      <c r="F97" s="208"/>
      <c r="G97" s="208"/>
      <c r="H97" s="208"/>
      <c r="I97" s="208"/>
      <c r="J97" s="208"/>
      <c r="K97" s="208"/>
      <c r="L97" s="209"/>
    </row>
    <row r="98" spans="1:12">
      <c r="B98" s="148"/>
      <c r="C98" s="148"/>
      <c r="D98" s="148"/>
      <c r="E98" s="148"/>
      <c r="F98" s="148"/>
      <c r="G98" s="148"/>
      <c r="H98" s="148"/>
      <c r="I98" s="148"/>
      <c r="J98" s="148"/>
      <c r="K98" s="148"/>
      <c r="L98" s="148"/>
    </row>
  </sheetData>
  <mergeCells count="8">
    <mergeCell ref="C90:J90"/>
    <mergeCell ref="C96:J96"/>
    <mergeCell ref="B2:I4"/>
    <mergeCell ref="C26:G26"/>
    <mergeCell ref="C47:G47"/>
    <mergeCell ref="C78:H78"/>
    <mergeCell ref="C79:H79"/>
    <mergeCell ref="J80:L80"/>
  </mergeCells>
  <dataValidations count="1">
    <dataValidation errorStyle="warning" allowBlank="1" showInputMessage="1" showErrorMessage="1" error="CHECK : TEXT GREATER THAN 20" sqref="C97" xr:uid="{00000000-0002-0000-0300-000000000000}"/>
  </dataValidations>
  <pageMargins left="0" right="0" top="0.25" bottom="0.25" header="0.3" footer="0.3"/>
  <pageSetup scale="50" orientation="portrait" r:id="rId1"/>
  <rowBreaks count="1" manualBreakCount="1">
    <brk id="9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36"/>
  <sheetViews>
    <sheetView view="pageBreakPreview" zoomScaleNormal="100" workbookViewId="0">
      <selection activeCell="B2" sqref="B2:I4"/>
    </sheetView>
  </sheetViews>
  <sheetFormatPr defaultColWidth="9" defaultRowHeight="14.5"/>
  <cols>
    <col min="3" max="3" width="29.6328125" customWidth="1"/>
    <col min="5" max="5" width="12.6328125" customWidth="1"/>
    <col min="6" max="6" width="11.81640625" customWidth="1"/>
    <col min="7" max="7" width="12.90625" customWidth="1"/>
    <col min="8" max="8" width="18.54296875" customWidth="1"/>
  </cols>
  <sheetData>
    <row r="1" spans="1:9">
      <c r="B1" t="s">
        <v>0</v>
      </c>
    </row>
    <row r="2" spans="1:9">
      <c r="A2" s="1"/>
      <c r="B2" s="340" t="s">
        <v>140</v>
      </c>
      <c r="C2" s="341"/>
      <c r="D2" s="341"/>
      <c r="E2" s="341"/>
      <c r="F2" s="341"/>
      <c r="G2" s="341"/>
      <c r="H2" s="341"/>
      <c r="I2" s="342"/>
    </row>
    <row r="3" spans="1:9">
      <c r="A3" s="1"/>
      <c r="B3" s="343"/>
      <c r="C3" s="344"/>
      <c r="D3" s="344"/>
      <c r="E3" s="344"/>
      <c r="F3" s="344"/>
      <c r="G3" s="344"/>
      <c r="H3" s="344"/>
      <c r="I3" s="345"/>
    </row>
    <row r="4" spans="1:9">
      <c r="A4" s="1"/>
      <c r="B4" s="346"/>
      <c r="C4" s="347"/>
      <c r="D4" s="347"/>
      <c r="E4" s="347"/>
      <c r="F4" s="347"/>
      <c r="G4" s="347"/>
      <c r="H4" s="347"/>
      <c r="I4" s="348"/>
    </row>
    <row r="5" spans="1:9">
      <c r="A5" s="1"/>
      <c r="B5" s="58" t="s">
        <v>91</v>
      </c>
      <c r="C5" s="3" t="s">
        <v>92</v>
      </c>
      <c r="D5" s="4" t="s">
        <v>93</v>
      </c>
      <c r="E5" s="4" t="s">
        <v>94</v>
      </c>
      <c r="F5" s="3" t="s">
        <v>95</v>
      </c>
      <c r="G5" s="5" t="s">
        <v>96</v>
      </c>
      <c r="H5" s="5" t="s">
        <v>97</v>
      </c>
      <c r="I5" s="83" t="s">
        <v>98</v>
      </c>
    </row>
    <row r="6" spans="1:9">
      <c r="A6" s="20"/>
      <c r="B6" s="21">
        <v>1</v>
      </c>
      <c r="C6" s="31" t="s">
        <v>141</v>
      </c>
      <c r="D6" s="23"/>
      <c r="E6" s="24"/>
      <c r="F6" s="23"/>
      <c r="G6" s="24"/>
      <c r="H6" s="24"/>
      <c r="I6" s="87"/>
    </row>
    <row r="7" spans="1:9">
      <c r="A7" s="20"/>
      <c r="B7" s="21"/>
      <c r="C7" s="11"/>
      <c r="D7" s="12"/>
      <c r="E7" s="12"/>
      <c r="F7" s="13"/>
      <c r="G7" s="62"/>
      <c r="H7" s="14">
        <v>847</v>
      </c>
      <c r="I7" s="202"/>
    </row>
    <row r="8" spans="1:9">
      <c r="A8" s="20"/>
      <c r="B8" s="30"/>
      <c r="C8" s="25"/>
      <c r="D8" s="25"/>
      <c r="E8" s="190"/>
      <c r="F8" s="25"/>
      <c r="G8" s="191"/>
      <c r="H8" s="60">
        <f>SUM(H7:H7)</f>
        <v>847</v>
      </c>
      <c r="I8" s="97" t="s">
        <v>64</v>
      </c>
    </row>
    <row r="9" spans="1:9">
      <c r="A9" s="1"/>
      <c r="B9" s="23"/>
      <c r="C9" s="22" t="s">
        <v>142</v>
      </c>
      <c r="D9" s="23"/>
      <c r="E9" s="24"/>
      <c r="F9" s="23"/>
      <c r="G9" s="59"/>
      <c r="H9" s="60"/>
      <c r="I9" s="97"/>
    </row>
    <row r="10" spans="1:9">
      <c r="A10" s="1"/>
      <c r="B10" s="23" t="s">
        <v>101</v>
      </c>
      <c r="C10" s="61" t="s">
        <v>143</v>
      </c>
      <c r="D10" s="23"/>
      <c r="E10" s="24"/>
      <c r="F10" s="23"/>
      <c r="G10" s="59"/>
      <c r="H10" s="60"/>
      <c r="I10" s="97"/>
    </row>
    <row r="11" spans="1:9">
      <c r="A11" s="1"/>
      <c r="B11" s="23"/>
      <c r="C11" s="23"/>
      <c r="D11" s="12">
        <v>1</v>
      </c>
      <c r="E11" s="12">
        <v>847</v>
      </c>
      <c r="F11" s="13"/>
      <c r="G11" s="62">
        <v>0.1</v>
      </c>
      <c r="H11" s="14">
        <f>D11*E11*G11</f>
        <v>84.7</v>
      </c>
      <c r="I11" s="97" t="s">
        <v>47</v>
      </c>
    </row>
    <row r="12" spans="1:9">
      <c r="A12" s="1"/>
      <c r="B12" s="23"/>
      <c r="C12" s="23"/>
      <c r="D12" s="23"/>
      <c r="E12" s="24"/>
      <c r="F12" s="23"/>
      <c r="G12" s="59"/>
      <c r="H12" s="60"/>
      <c r="I12" s="97"/>
    </row>
    <row r="13" spans="1:9">
      <c r="A13" s="1"/>
      <c r="B13" s="35" t="s">
        <v>37</v>
      </c>
      <c r="C13" s="40" t="s">
        <v>144</v>
      </c>
      <c r="D13" s="41"/>
      <c r="E13" s="42"/>
      <c r="F13" s="42"/>
      <c r="G13" s="63"/>
      <c r="H13" s="39"/>
      <c r="I13" s="39"/>
    </row>
    <row r="14" spans="1:9">
      <c r="A14" s="1"/>
      <c r="B14" s="44"/>
      <c r="C14" s="45"/>
      <c r="D14" s="12">
        <v>1</v>
      </c>
      <c r="E14" s="12">
        <v>847</v>
      </c>
      <c r="F14" s="12"/>
      <c r="G14" s="62">
        <v>0.6</v>
      </c>
      <c r="H14" s="14">
        <f>E14*G14</f>
        <v>508.2</v>
      </c>
      <c r="I14" s="98"/>
    </row>
    <row r="15" spans="1:9">
      <c r="A15" s="1"/>
      <c r="B15" s="44"/>
      <c r="C15" s="46"/>
      <c r="D15" s="47"/>
      <c r="E15" s="47"/>
      <c r="F15" s="47"/>
      <c r="G15" s="64"/>
      <c r="H15" s="60">
        <f>SUM(H14:H14)</f>
        <v>508.2</v>
      </c>
      <c r="I15" s="97" t="s">
        <v>47</v>
      </c>
    </row>
    <row r="16" spans="1:9">
      <c r="A16" s="1"/>
      <c r="B16" s="53"/>
      <c r="C16" s="54"/>
      <c r="D16" s="55"/>
      <c r="E16" s="55"/>
      <c r="F16" s="55"/>
      <c r="G16" s="55"/>
      <c r="H16" s="56"/>
      <c r="I16" s="96"/>
    </row>
    <row r="19" spans="1:11">
      <c r="A19" s="1"/>
      <c r="B19" s="340" t="s">
        <v>145</v>
      </c>
      <c r="C19" s="341"/>
      <c r="D19" s="341"/>
      <c r="E19" s="341"/>
      <c r="F19" s="341"/>
      <c r="G19" s="341"/>
      <c r="H19" s="341"/>
      <c r="I19" s="342"/>
    </row>
    <row r="20" spans="1:11">
      <c r="A20" s="1"/>
      <c r="B20" s="343"/>
      <c r="C20" s="344"/>
      <c r="D20" s="344"/>
      <c r="E20" s="344"/>
      <c r="F20" s="344"/>
      <c r="G20" s="344"/>
      <c r="H20" s="344"/>
      <c r="I20" s="345"/>
    </row>
    <row r="21" spans="1:11">
      <c r="A21" s="1"/>
      <c r="B21" s="346"/>
      <c r="C21" s="347"/>
      <c r="D21" s="347"/>
      <c r="E21" s="347"/>
      <c r="F21" s="347"/>
      <c r="G21" s="347"/>
      <c r="H21" s="347"/>
      <c r="I21" s="348"/>
    </row>
    <row r="22" spans="1:11">
      <c r="A22" s="1"/>
      <c r="B22" s="58" t="s">
        <v>91</v>
      </c>
      <c r="C22" s="3" t="s">
        <v>92</v>
      </c>
      <c r="D22" s="4" t="s">
        <v>93</v>
      </c>
      <c r="E22" s="4" t="s">
        <v>94</v>
      </c>
      <c r="F22" s="3" t="s">
        <v>95</v>
      </c>
      <c r="G22" s="5" t="s">
        <v>96</v>
      </c>
      <c r="H22" s="5" t="s">
        <v>97</v>
      </c>
      <c r="I22" s="83" t="s">
        <v>98</v>
      </c>
    </row>
    <row r="23" spans="1:11">
      <c r="A23" s="20"/>
      <c r="B23" s="21">
        <v>1</v>
      </c>
      <c r="C23" s="31" t="s">
        <v>22</v>
      </c>
      <c r="D23" s="23"/>
      <c r="E23" s="24"/>
      <c r="F23" s="23"/>
      <c r="G23" s="24"/>
      <c r="H23" s="24"/>
      <c r="I23" s="87"/>
    </row>
    <row r="24" spans="1:11">
      <c r="A24" s="20"/>
      <c r="B24" s="21"/>
      <c r="C24" s="11" t="s">
        <v>146</v>
      </c>
      <c r="D24" s="12">
        <v>1</v>
      </c>
      <c r="E24" s="12">
        <v>7.32</v>
      </c>
      <c r="F24" s="13"/>
      <c r="G24" s="62">
        <v>4</v>
      </c>
      <c r="H24" s="14">
        <f>E24*G24</f>
        <v>29.28</v>
      </c>
      <c r="I24" s="202"/>
    </row>
    <row r="25" spans="1:11">
      <c r="A25" s="20"/>
      <c r="B25" s="30"/>
      <c r="C25" s="192"/>
      <c r="D25" s="193"/>
      <c r="E25" s="193"/>
      <c r="F25" s="194"/>
      <c r="G25" s="195"/>
      <c r="H25" s="14"/>
      <c r="I25" s="202"/>
    </row>
    <row r="26" spans="1:11">
      <c r="A26" s="20"/>
      <c r="B26" s="30"/>
      <c r="C26" s="25"/>
      <c r="D26" s="25"/>
      <c r="E26" s="190"/>
      <c r="F26" s="25"/>
      <c r="G26" s="191"/>
      <c r="H26" s="60">
        <f>SUM(H24:H24)</f>
        <v>29.28</v>
      </c>
      <c r="I26" s="97" t="s">
        <v>64</v>
      </c>
    </row>
    <row r="27" spans="1:11">
      <c r="A27" s="196"/>
      <c r="B27" s="23"/>
      <c r="C27" s="12" t="s">
        <v>147</v>
      </c>
      <c r="D27" s="197">
        <v>1</v>
      </c>
      <c r="E27" s="197">
        <v>22</v>
      </c>
      <c r="F27" s="197"/>
      <c r="G27" s="198">
        <v>2.4</v>
      </c>
      <c r="H27" s="60">
        <f>E27*G27</f>
        <v>52.8</v>
      </c>
      <c r="I27" s="97" t="s">
        <v>64</v>
      </c>
    </row>
    <row r="28" spans="1:11">
      <c r="A28" s="196"/>
      <c r="B28" s="23"/>
      <c r="C28" s="23"/>
      <c r="D28" s="25"/>
      <c r="E28" s="190"/>
      <c r="F28" s="25"/>
      <c r="G28" s="191"/>
      <c r="H28" s="199">
        <f>H24+H26+H27</f>
        <v>111.36</v>
      </c>
      <c r="I28" s="97"/>
    </row>
    <row r="29" spans="1:11">
      <c r="A29" s="1"/>
      <c r="B29" s="200"/>
      <c r="C29" s="22" t="s">
        <v>148</v>
      </c>
      <c r="D29" s="23"/>
      <c r="E29" s="24"/>
      <c r="F29" s="23"/>
      <c r="G29" s="59"/>
      <c r="H29" s="60"/>
      <c r="I29" s="97"/>
    </row>
    <row r="30" spans="1:11">
      <c r="A30" s="1"/>
      <c r="B30" s="23">
        <v>2</v>
      </c>
      <c r="C30" s="11" t="s">
        <v>149</v>
      </c>
      <c r="D30" s="12">
        <v>1</v>
      </c>
      <c r="E30" s="12">
        <v>5.0999999999999996</v>
      </c>
      <c r="F30" s="13"/>
      <c r="G30" s="62">
        <v>3.35</v>
      </c>
      <c r="H30" s="14">
        <f>E30*G30</f>
        <v>17.085000000000001</v>
      </c>
      <c r="I30" s="202"/>
    </row>
    <row r="31" spans="1:11">
      <c r="A31" s="1"/>
      <c r="B31" s="23"/>
      <c r="C31" s="192" t="s">
        <v>150</v>
      </c>
      <c r="D31" s="193">
        <v>1</v>
      </c>
      <c r="E31" s="193">
        <v>20.6</v>
      </c>
      <c r="F31" s="194"/>
      <c r="G31" s="195">
        <v>1.5</v>
      </c>
      <c r="H31" s="14">
        <f>E31*G31</f>
        <v>30.9</v>
      </c>
      <c r="I31" s="202"/>
    </row>
    <row r="32" spans="1:11">
      <c r="A32" s="1"/>
      <c r="B32" s="23"/>
      <c r="C32" s="25"/>
      <c r="D32" s="23"/>
      <c r="E32" s="24"/>
      <c r="F32" s="23"/>
      <c r="G32" s="24"/>
      <c r="H32" s="199">
        <f>H30+H31</f>
        <v>47.984999999999999</v>
      </c>
      <c r="I32" s="97" t="s">
        <v>64</v>
      </c>
      <c r="K32" s="99"/>
    </row>
    <row r="33" spans="1:9">
      <c r="A33" s="1"/>
      <c r="B33" s="35"/>
      <c r="C33" s="201"/>
      <c r="D33" s="47"/>
      <c r="E33" s="38"/>
      <c r="F33" s="38"/>
      <c r="G33" s="38"/>
      <c r="H33" s="39"/>
      <c r="I33" s="39"/>
    </row>
    <row r="34" spans="1:9">
      <c r="A34" s="1"/>
      <c r="B34" s="44"/>
      <c r="C34" s="45"/>
      <c r="D34" s="12"/>
      <c r="E34" s="12"/>
      <c r="F34" s="12"/>
      <c r="G34" s="62"/>
      <c r="H34" s="14"/>
      <c r="I34" s="98"/>
    </row>
    <row r="35" spans="1:9">
      <c r="A35" s="1"/>
      <c r="B35" s="44"/>
      <c r="C35" s="46"/>
      <c r="D35" s="47"/>
      <c r="E35" s="47"/>
      <c r="F35" s="47"/>
      <c r="G35" s="64"/>
      <c r="H35" s="60"/>
      <c r="I35" s="97"/>
    </row>
    <row r="36" spans="1:9">
      <c r="A36" s="1"/>
      <c r="B36" s="53"/>
      <c r="C36" s="54"/>
      <c r="D36" s="55"/>
      <c r="E36" s="55"/>
      <c r="F36" s="55"/>
      <c r="G36" s="55"/>
      <c r="H36" s="56"/>
      <c r="I36" s="96"/>
    </row>
  </sheetData>
  <mergeCells count="2">
    <mergeCell ref="B2:I4"/>
    <mergeCell ref="B19:I21"/>
  </mergeCells>
  <pageMargins left="0" right="0.2" top="0.5" bottom="0.5" header="0.3" footer="0.3"/>
  <pageSetup scale="80" orientation="portrait" r:id="rId1"/>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158"/>
  <sheetViews>
    <sheetView view="pageBreakPreview" zoomScaleNormal="115" workbookViewId="0">
      <selection activeCell="K103" sqref="K103:K126"/>
    </sheetView>
  </sheetViews>
  <sheetFormatPr defaultColWidth="9" defaultRowHeight="14.5"/>
  <cols>
    <col min="1" max="1" width="6" customWidth="1"/>
    <col min="2" max="2" width="6.6328125" customWidth="1"/>
    <col min="3" max="3" width="32.54296875" customWidth="1"/>
    <col min="4" max="4" width="54.453125" customWidth="1"/>
    <col min="5" max="5" width="10.90625" customWidth="1"/>
    <col min="6" max="6" width="12.54296875" customWidth="1"/>
    <col min="7" max="7" width="12.36328125" customWidth="1"/>
    <col min="8" max="8" width="13.54296875" customWidth="1"/>
    <col min="9" max="9" width="10.36328125" customWidth="1"/>
    <col min="10" max="10" width="11.36328125" customWidth="1"/>
    <col min="11" max="11" width="10" customWidth="1"/>
    <col min="12" max="12" width="9.6328125" customWidth="1"/>
    <col min="13" max="13" width="5.90625" customWidth="1"/>
    <col min="14" max="14" width="13.453125" customWidth="1"/>
  </cols>
  <sheetData>
    <row r="1" spans="1:9">
      <c r="B1" t="s">
        <v>0</v>
      </c>
    </row>
    <row r="2" spans="1:9" s="1" customFormat="1" ht="12.75" customHeight="1">
      <c r="B2" s="340" t="s">
        <v>151</v>
      </c>
      <c r="C2" s="341"/>
      <c r="D2" s="341"/>
      <c r="E2" s="341"/>
      <c r="F2" s="341"/>
      <c r="G2" s="341"/>
      <c r="H2" s="341"/>
      <c r="I2" s="342"/>
    </row>
    <row r="3" spans="1:9" s="1" customFormat="1" ht="15.75" customHeight="1">
      <c r="B3" s="343"/>
      <c r="C3" s="344"/>
      <c r="D3" s="344"/>
      <c r="E3" s="344"/>
      <c r="F3" s="344"/>
      <c r="G3" s="344"/>
      <c r="H3" s="344"/>
      <c r="I3" s="345"/>
    </row>
    <row r="4" spans="1:9" s="1" customFormat="1" ht="8.25" customHeight="1">
      <c r="B4" s="346"/>
      <c r="C4" s="347"/>
      <c r="D4" s="347"/>
      <c r="E4" s="347"/>
      <c r="F4" s="347"/>
      <c r="G4" s="347"/>
      <c r="H4" s="347"/>
      <c r="I4" s="348"/>
    </row>
    <row r="5" spans="1:9" s="1" customFormat="1" ht="30.75" customHeight="1">
      <c r="B5" s="58" t="s">
        <v>91</v>
      </c>
      <c r="C5" s="161" t="s">
        <v>92</v>
      </c>
      <c r="D5" s="162" t="s">
        <v>93</v>
      </c>
      <c r="E5" s="162" t="s">
        <v>94</v>
      </c>
      <c r="F5" s="161" t="s">
        <v>95</v>
      </c>
      <c r="G5" s="163" t="s">
        <v>96</v>
      </c>
      <c r="H5" s="163" t="s">
        <v>97</v>
      </c>
      <c r="I5" s="169" t="s">
        <v>98</v>
      </c>
    </row>
    <row r="6" spans="1:9" s="1" customFormat="1" ht="21.65" customHeight="1">
      <c r="B6" s="164"/>
      <c r="C6" s="165" t="s">
        <v>4</v>
      </c>
      <c r="D6" s="6"/>
      <c r="E6" s="6"/>
      <c r="F6" s="6"/>
      <c r="G6" s="16"/>
      <c r="H6" s="16"/>
      <c r="I6" s="6"/>
    </row>
    <row r="7" spans="1:9" s="1" customFormat="1" ht="16.25" customHeight="1">
      <c r="B7" s="164"/>
      <c r="C7" s="11" t="s">
        <v>152</v>
      </c>
      <c r="D7" s="12">
        <v>16</v>
      </c>
      <c r="E7" s="12">
        <v>2.5</v>
      </c>
      <c r="F7" s="13">
        <v>2.4</v>
      </c>
      <c r="G7" s="12">
        <v>1.8</v>
      </c>
      <c r="H7" s="14">
        <f t="shared" ref="H7:H12" si="0">D7*E7*F7*G7</f>
        <v>172.8</v>
      </c>
      <c r="I7" s="6"/>
    </row>
    <row r="8" spans="1:9" s="1" customFormat="1" ht="16.75" customHeight="1">
      <c r="B8" s="164"/>
      <c r="C8" s="11" t="s">
        <v>153</v>
      </c>
      <c r="D8" s="12">
        <v>4</v>
      </c>
      <c r="E8" s="12">
        <v>2.4</v>
      </c>
      <c r="F8" s="13">
        <v>2.2999999999999998</v>
      </c>
      <c r="G8" s="12">
        <v>1.8</v>
      </c>
      <c r="H8" s="14">
        <f t="shared" si="0"/>
        <v>39.744</v>
      </c>
      <c r="I8" s="85"/>
    </row>
    <row r="9" spans="1:9" s="1" customFormat="1" ht="16.75" customHeight="1">
      <c r="B9" s="164"/>
      <c r="C9" s="6"/>
      <c r="D9" s="6"/>
      <c r="E9" s="6"/>
      <c r="F9" s="6"/>
      <c r="G9" s="16"/>
      <c r="H9" s="17">
        <f>H7+H8</f>
        <v>212.54400000000001</v>
      </c>
      <c r="I9" s="86" t="s">
        <v>47</v>
      </c>
    </row>
    <row r="10" spans="1:9" s="1" customFormat="1" ht="16.75" customHeight="1">
      <c r="B10" s="164"/>
      <c r="C10" s="165" t="s">
        <v>154</v>
      </c>
      <c r="D10" s="6"/>
      <c r="E10" s="6"/>
      <c r="F10" s="6"/>
      <c r="G10" s="16"/>
      <c r="H10" s="166"/>
      <c r="I10" s="85"/>
    </row>
    <row r="11" spans="1:9" s="1" customFormat="1" ht="19.25" customHeight="1">
      <c r="B11" s="164"/>
      <c r="C11" s="11" t="s">
        <v>155</v>
      </c>
      <c r="D11" s="12">
        <v>20</v>
      </c>
      <c r="E11" s="12">
        <v>2.5</v>
      </c>
      <c r="F11" s="13">
        <v>2.4</v>
      </c>
      <c r="G11" s="12">
        <v>1.8</v>
      </c>
      <c r="H11" s="14">
        <f t="shared" si="0"/>
        <v>216</v>
      </c>
      <c r="I11" s="6"/>
    </row>
    <row r="12" spans="1:9" s="1" customFormat="1" ht="19.25" customHeight="1">
      <c r="B12" s="164"/>
      <c r="C12" s="11" t="s">
        <v>156</v>
      </c>
      <c r="D12" s="12">
        <v>1</v>
      </c>
      <c r="E12" s="12">
        <v>24.5</v>
      </c>
      <c r="F12" s="13">
        <v>39.9</v>
      </c>
      <c r="G12" s="12">
        <v>0.6</v>
      </c>
      <c r="H12" s="14">
        <f t="shared" si="0"/>
        <v>586.53</v>
      </c>
      <c r="I12" s="86" t="s">
        <v>47</v>
      </c>
    </row>
    <row r="13" spans="1:9" s="1" customFormat="1" ht="18" customHeight="1">
      <c r="B13" s="164"/>
      <c r="C13" s="6"/>
      <c r="D13" s="6"/>
      <c r="E13" s="6"/>
      <c r="F13" s="6"/>
      <c r="G13" s="16"/>
      <c r="H13" s="167">
        <f>H11+H12</f>
        <v>802.53</v>
      </c>
      <c r="I13" s="86" t="s">
        <v>47</v>
      </c>
    </row>
    <row r="14" spans="1:9" s="1" customFormat="1" ht="20.25" customHeight="1">
      <c r="A14" s="20"/>
      <c r="B14" s="21">
        <v>1</v>
      </c>
      <c r="C14" s="22" t="s">
        <v>99</v>
      </c>
      <c r="D14" s="23"/>
      <c r="E14" s="24"/>
      <c r="F14" s="23"/>
      <c r="G14" s="24"/>
      <c r="H14" s="24"/>
      <c r="I14" s="87"/>
    </row>
    <row r="15" spans="1:9" s="1" customFormat="1" ht="18.75" customHeight="1">
      <c r="A15" s="20"/>
      <c r="B15" s="21"/>
      <c r="C15" s="11" t="s">
        <v>152</v>
      </c>
      <c r="D15" s="12">
        <v>16</v>
      </c>
      <c r="E15" s="12">
        <v>2.5</v>
      </c>
      <c r="F15" s="13">
        <v>2.4</v>
      </c>
      <c r="G15" s="12">
        <v>0.15</v>
      </c>
      <c r="H15" s="14">
        <f>D15*E15*F15*G15</f>
        <v>14.4</v>
      </c>
      <c r="I15" s="88"/>
    </row>
    <row r="16" spans="1:9" s="1" customFormat="1" ht="16.5" customHeight="1">
      <c r="B16" s="35"/>
      <c r="C16" s="11" t="s">
        <v>153</v>
      </c>
      <c r="D16" s="12">
        <v>4</v>
      </c>
      <c r="E16" s="12">
        <v>2.4</v>
      </c>
      <c r="F16" s="13">
        <v>2.2999999999999998</v>
      </c>
      <c r="G16" s="12">
        <v>0.15</v>
      </c>
      <c r="H16" s="14">
        <f t="shared" ref="H16:H21" si="1">D16*E16*F16*G16</f>
        <v>3.3119999999999998</v>
      </c>
      <c r="I16" s="93"/>
    </row>
    <row r="17" spans="1:9" s="1" customFormat="1" ht="16.5" customHeight="1">
      <c r="B17" s="35"/>
      <c r="C17" s="25"/>
      <c r="D17" s="23"/>
      <c r="E17" s="24"/>
      <c r="F17" s="23"/>
      <c r="G17" s="24"/>
      <c r="H17" s="18">
        <f>H15+H16</f>
        <v>17.712</v>
      </c>
      <c r="I17" s="86" t="s">
        <v>47</v>
      </c>
    </row>
    <row r="18" spans="1:9" s="1" customFormat="1" ht="23.25" customHeight="1">
      <c r="A18" s="20"/>
      <c r="B18" s="30">
        <v>2</v>
      </c>
      <c r="C18" s="31" t="s">
        <v>100</v>
      </c>
      <c r="D18" s="32"/>
      <c r="E18" s="33"/>
      <c r="F18" s="23"/>
      <c r="G18" s="34"/>
      <c r="H18" s="34"/>
      <c r="I18" s="90"/>
    </row>
    <row r="19" spans="1:9" s="1" customFormat="1" ht="21" customHeight="1">
      <c r="B19" s="35" t="s">
        <v>101</v>
      </c>
      <c r="C19" s="36" t="s">
        <v>157</v>
      </c>
      <c r="D19" s="37"/>
      <c r="E19" s="38"/>
      <c r="F19" s="38"/>
      <c r="G19" s="38"/>
      <c r="H19" s="39"/>
      <c r="I19" s="92"/>
    </row>
    <row r="20" spans="1:9" s="1" customFormat="1" ht="18.75" customHeight="1">
      <c r="A20" s="20"/>
      <c r="B20" s="21"/>
      <c r="C20" s="11" t="s">
        <v>152</v>
      </c>
      <c r="D20" s="12">
        <v>16</v>
      </c>
      <c r="E20" s="12">
        <v>2.2999999999999998</v>
      </c>
      <c r="F20" s="13">
        <v>2.1</v>
      </c>
      <c r="G20" s="12">
        <v>0.45</v>
      </c>
      <c r="H20" s="14">
        <f t="shared" si="1"/>
        <v>34.776000000000003</v>
      </c>
      <c r="I20" s="88"/>
    </row>
    <row r="21" spans="1:9" s="1" customFormat="1" ht="16.5" customHeight="1">
      <c r="B21" s="35"/>
      <c r="C21" s="11" t="s">
        <v>153</v>
      </c>
      <c r="D21" s="12">
        <v>4</v>
      </c>
      <c r="E21" s="12">
        <v>2.2000000000000002</v>
      </c>
      <c r="F21" s="13">
        <v>2</v>
      </c>
      <c r="G21" s="12">
        <v>0.45</v>
      </c>
      <c r="H21" s="14">
        <f t="shared" si="1"/>
        <v>7.92</v>
      </c>
      <c r="I21" s="93"/>
    </row>
    <row r="22" spans="1:9" s="1" customFormat="1" ht="16.5" customHeight="1">
      <c r="B22" s="35"/>
      <c r="C22" s="25"/>
      <c r="D22" s="23"/>
      <c r="E22" s="24"/>
      <c r="F22" s="23"/>
      <c r="G22" s="24"/>
      <c r="H22" s="18">
        <f>H20+H21</f>
        <v>42.695999999999998</v>
      </c>
      <c r="I22" s="86" t="s">
        <v>47</v>
      </c>
    </row>
    <row r="23" spans="1:9" s="1" customFormat="1" ht="16.5" customHeight="1">
      <c r="B23" s="35" t="s">
        <v>37</v>
      </c>
      <c r="C23" s="40" t="s">
        <v>103</v>
      </c>
      <c r="D23" s="41"/>
      <c r="E23" s="42"/>
      <c r="F23" s="42"/>
      <c r="G23" s="42"/>
      <c r="H23" s="43"/>
      <c r="I23" s="94"/>
    </row>
    <row r="24" spans="1:9" s="1" customFormat="1" ht="16.5" customHeight="1">
      <c r="B24" s="44"/>
      <c r="C24" s="45" t="s">
        <v>158</v>
      </c>
      <c r="D24" s="12">
        <v>16</v>
      </c>
      <c r="E24" s="12">
        <v>0.8</v>
      </c>
      <c r="F24" s="12">
        <v>0.6</v>
      </c>
      <c r="G24" s="12">
        <v>4.9000000000000004</v>
      </c>
      <c r="H24" s="14">
        <f t="shared" ref="H24:H25" si="2">(D24*E24*F24*G24)</f>
        <v>37.631999999999998</v>
      </c>
      <c r="I24" s="95"/>
    </row>
    <row r="25" spans="1:9" s="1" customFormat="1" ht="16.5" customHeight="1">
      <c r="B25" s="48"/>
      <c r="C25" s="45" t="s">
        <v>159</v>
      </c>
      <c r="D25" s="12">
        <v>4</v>
      </c>
      <c r="E25" s="12">
        <v>0.5</v>
      </c>
      <c r="F25" s="12">
        <v>0.6</v>
      </c>
      <c r="G25" s="12">
        <v>4.9000000000000004</v>
      </c>
      <c r="H25" s="14">
        <f t="shared" si="2"/>
        <v>5.88</v>
      </c>
      <c r="I25" s="93"/>
    </row>
    <row r="26" spans="1:9" s="1" customFormat="1" ht="16.5" customHeight="1">
      <c r="B26" s="48"/>
      <c r="C26" s="46"/>
      <c r="D26" s="47"/>
      <c r="E26" s="47"/>
      <c r="F26" s="47"/>
      <c r="G26" s="47"/>
      <c r="H26" s="18">
        <f>H24+H25</f>
        <v>43.512</v>
      </c>
      <c r="I26" s="86" t="s">
        <v>47</v>
      </c>
    </row>
    <row r="27" spans="1:9" s="1" customFormat="1" ht="16.5" customHeight="1">
      <c r="B27" s="48" t="s">
        <v>104</v>
      </c>
      <c r="C27" s="49" t="s">
        <v>105</v>
      </c>
      <c r="D27" s="50"/>
      <c r="E27" s="47"/>
      <c r="F27" s="47"/>
      <c r="G27" s="47"/>
      <c r="H27" s="39"/>
      <c r="I27" s="92"/>
    </row>
    <row r="28" spans="1:9" s="1" customFormat="1" ht="16.5" customHeight="1">
      <c r="B28" s="44"/>
      <c r="C28" s="45" t="s">
        <v>160</v>
      </c>
      <c r="D28" s="12">
        <v>1</v>
      </c>
      <c r="E28" s="12">
        <v>0.2</v>
      </c>
      <c r="F28" s="12">
        <v>0.6</v>
      </c>
      <c r="G28" s="12">
        <v>128.9</v>
      </c>
      <c r="H28" s="14">
        <f t="shared" ref="H28" si="3">(D28*E28*F28*G28)</f>
        <v>15.468</v>
      </c>
      <c r="I28" s="95"/>
    </row>
    <row r="29" spans="1:9" s="1" customFormat="1" ht="16.5" customHeight="1">
      <c r="B29" s="48"/>
      <c r="C29" s="51"/>
      <c r="D29" s="38"/>
      <c r="E29" s="38"/>
      <c r="F29" s="38"/>
      <c r="G29" s="52"/>
      <c r="H29" s="18">
        <f>SUM(H28:H28)</f>
        <v>15.468</v>
      </c>
      <c r="I29" s="86" t="s">
        <v>47</v>
      </c>
    </row>
    <row r="30" spans="1:9" s="1" customFormat="1" ht="14">
      <c r="B30" s="48" t="s">
        <v>104</v>
      </c>
      <c r="C30" s="49" t="s">
        <v>161</v>
      </c>
      <c r="D30" s="50"/>
      <c r="E30" s="47"/>
      <c r="F30" s="47"/>
      <c r="G30" s="47"/>
      <c r="H30" s="39"/>
      <c r="I30" s="92"/>
    </row>
    <row r="31" spans="1:9" s="1" customFormat="1" ht="16.5" customHeight="1">
      <c r="B31" s="44"/>
      <c r="C31" s="45"/>
      <c r="D31" s="12">
        <v>1</v>
      </c>
      <c r="E31" s="12">
        <v>39.950000000000003</v>
      </c>
      <c r="F31" s="12">
        <v>24.5</v>
      </c>
      <c r="G31" s="12">
        <v>0.125</v>
      </c>
      <c r="H31" s="14">
        <f t="shared" ref="H31" si="4">(D31*E31*F31*G31)</f>
        <v>122.346875</v>
      </c>
      <c r="I31" s="95"/>
    </row>
    <row r="32" spans="1:9" s="1" customFormat="1" ht="16.5" customHeight="1">
      <c r="B32" s="48"/>
      <c r="C32" s="51"/>
      <c r="D32" s="38"/>
      <c r="E32" s="38"/>
      <c r="F32" s="38"/>
      <c r="G32" s="52"/>
      <c r="H32" s="18">
        <f>SUM(H31:H31)</f>
        <v>122.346875</v>
      </c>
      <c r="I32" s="86" t="s">
        <v>47</v>
      </c>
    </row>
    <row r="33" spans="2:9" s="1" customFormat="1" ht="16.5" customHeight="1">
      <c r="B33" s="53"/>
      <c r="C33" s="54"/>
      <c r="D33" s="55"/>
      <c r="E33" s="55"/>
      <c r="F33" s="55"/>
      <c r="G33" s="55"/>
      <c r="H33" s="56"/>
      <c r="I33" s="96"/>
    </row>
    <row r="34" spans="2:9" s="1" customFormat="1" ht="18.75" customHeight="1">
      <c r="B34" s="53"/>
      <c r="C34" s="331" t="s">
        <v>110</v>
      </c>
      <c r="D34" s="332"/>
      <c r="E34" s="332"/>
      <c r="F34" s="332"/>
      <c r="G34" s="333"/>
      <c r="H34" s="28">
        <f>H17+H22+H26+H29+H32</f>
        <v>241.73487499999999</v>
      </c>
      <c r="I34" s="86" t="s">
        <v>47</v>
      </c>
    </row>
    <row r="35" spans="2:9">
      <c r="B35" s="53"/>
    </row>
    <row r="36" spans="2:9">
      <c r="B36" s="58" t="s">
        <v>91</v>
      </c>
      <c r="C36" s="3" t="s">
        <v>92</v>
      </c>
      <c r="D36" s="4" t="s">
        <v>93</v>
      </c>
      <c r="E36" s="4" t="s">
        <v>94</v>
      </c>
      <c r="F36" s="3" t="s">
        <v>95</v>
      </c>
      <c r="G36" s="5" t="s">
        <v>96</v>
      </c>
      <c r="H36" s="5" t="s">
        <v>97</v>
      </c>
      <c r="I36" s="83" t="s">
        <v>98</v>
      </c>
    </row>
    <row r="37" spans="2:9">
      <c r="B37" s="21">
        <v>1</v>
      </c>
      <c r="C37" s="31" t="s">
        <v>6</v>
      </c>
      <c r="D37" s="23"/>
      <c r="E37" s="24"/>
      <c r="F37" s="23"/>
      <c r="G37" s="24"/>
      <c r="H37" s="24"/>
      <c r="I37" s="87"/>
    </row>
    <row r="38" spans="2:9">
      <c r="B38" s="23"/>
      <c r="C38" s="22"/>
      <c r="D38" s="23"/>
      <c r="E38" s="24"/>
      <c r="F38" s="23"/>
      <c r="G38" s="59"/>
      <c r="H38" s="60"/>
      <c r="I38" s="97"/>
    </row>
    <row r="39" spans="2:9">
      <c r="B39" s="23" t="s">
        <v>101</v>
      </c>
      <c r="C39" s="61" t="s">
        <v>102</v>
      </c>
      <c r="D39" s="23"/>
      <c r="E39" s="24"/>
      <c r="F39" s="23"/>
      <c r="G39" s="59"/>
      <c r="H39" s="60"/>
      <c r="I39" s="97"/>
    </row>
    <row r="40" spans="2:9">
      <c r="B40" s="23"/>
      <c r="C40" s="23"/>
      <c r="D40" s="12">
        <v>20</v>
      </c>
      <c r="E40" s="12">
        <v>8.8000000000000007</v>
      </c>
      <c r="F40" s="13">
        <v>0</v>
      </c>
      <c r="G40" s="62">
        <v>0.45</v>
      </c>
      <c r="H40" s="14">
        <f>D40*E40*G40</f>
        <v>79.2</v>
      </c>
      <c r="I40" s="97" t="s">
        <v>64</v>
      </c>
    </row>
    <row r="41" spans="2:9">
      <c r="B41" s="23"/>
      <c r="C41" s="23"/>
      <c r="D41" s="23"/>
      <c r="E41" s="24"/>
      <c r="F41" s="23"/>
      <c r="G41" s="59"/>
      <c r="H41" s="14"/>
      <c r="I41" s="97"/>
    </row>
    <row r="42" spans="2:9">
      <c r="B42" s="35" t="s">
        <v>37</v>
      </c>
      <c r="C42" s="40" t="s">
        <v>103</v>
      </c>
      <c r="D42" s="41"/>
      <c r="E42" s="42"/>
      <c r="F42" s="42"/>
      <c r="G42" s="63"/>
      <c r="H42" s="14"/>
      <c r="I42" s="39"/>
    </row>
    <row r="43" spans="2:9">
      <c r="B43" s="44"/>
      <c r="C43" s="168" t="s">
        <v>162</v>
      </c>
      <c r="D43" s="12">
        <v>16</v>
      </c>
      <c r="E43" s="12">
        <v>2.8</v>
      </c>
      <c r="F43" s="12">
        <v>0</v>
      </c>
      <c r="G43" s="62">
        <v>4.9000000000000004</v>
      </c>
      <c r="H43" s="14">
        <f t="shared" ref="H43:H44" si="5">D43*E43*G43</f>
        <v>219.52</v>
      </c>
      <c r="I43" s="98"/>
    </row>
    <row r="44" spans="2:9">
      <c r="B44" s="44"/>
      <c r="C44" s="168" t="s">
        <v>159</v>
      </c>
      <c r="D44" s="12">
        <v>4</v>
      </c>
      <c r="E44" s="12">
        <v>2.2000000000000002</v>
      </c>
      <c r="F44" s="12">
        <v>0</v>
      </c>
      <c r="G44" s="62">
        <v>4.9000000000000004</v>
      </c>
      <c r="H44" s="14">
        <f t="shared" si="5"/>
        <v>43.12</v>
      </c>
      <c r="I44" s="97"/>
    </row>
    <row r="45" spans="2:9">
      <c r="B45" s="44"/>
      <c r="C45" s="46"/>
      <c r="D45" s="47"/>
      <c r="E45" s="47"/>
      <c r="F45" s="47"/>
      <c r="G45" s="64"/>
      <c r="H45" s="60">
        <f>H43+H44</f>
        <v>262.64</v>
      </c>
      <c r="I45" s="97" t="s">
        <v>64</v>
      </c>
    </row>
    <row r="46" spans="2:9">
      <c r="B46" s="48" t="s">
        <v>104</v>
      </c>
      <c r="C46" s="40" t="s">
        <v>105</v>
      </c>
      <c r="D46" s="50"/>
      <c r="E46" s="47"/>
      <c r="F46" s="47"/>
      <c r="G46" s="64"/>
      <c r="H46" s="39"/>
      <c r="I46" s="39"/>
    </row>
    <row r="47" spans="2:9">
      <c r="B47" s="44"/>
      <c r="C47" s="45"/>
      <c r="D47" s="12">
        <v>2</v>
      </c>
      <c r="E47" s="12">
        <v>128.9</v>
      </c>
      <c r="F47" s="12"/>
      <c r="G47" s="62">
        <v>0.45</v>
      </c>
      <c r="H47" s="14">
        <f>D47*E47*G47</f>
        <v>116.01</v>
      </c>
      <c r="I47" s="98"/>
    </row>
    <row r="48" spans="2:9">
      <c r="B48" s="44"/>
      <c r="C48" s="51"/>
      <c r="D48" s="38"/>
      <c r="E48" s="38"/>
      <c r="F48" s="38"/>
      <c r="G48" s="65"/>
      <c r="H48" s="60">
        <f>SUM(H47:H47)</f>
        <v>116.01</v>
      </c>
      <c r="I48" s="97" t="s">
        <v>64</v>
      </c>
    </row>
    <row r="49" spans="2:12">
      <c r="B49" s="53"/>
      <c r="C49" s="54"/>
      <c r="D49" s="55"/>
      <c r="E49" s="55"/>
      <c r="F49" s="55"/>
      <c r="G49" s="55"/>
      <c r="H49" s="56"/>
      <c r="I49" s="96"/>
    </row>
    <row r="50" spans="2:12">
      <c r="B50" s="57"/>
      <c r="C50" s="331" t="s">
        <v>111</v>
      </c>
      <c r="D50" s="332"/>
      <c r="E50" s="332"/>
      <c r="F50" s="332"/>
      <c r="G50" s="333"/>
      <c r="H50" s="66">
        <f>H40+H45+H48</f>
        <v>457.85</v>
      </c>
      <c r="I50" s="86" t="s">
        <v>64</v>
      </c>
    </row>
    <row r="51" spans="2:12">
      <c r="B51" s="53"/>
    </row>
    <row r="52" spans="2:12" ht="42">
      <c r="B52" s="67" t="s">
        <v>91</v>
      </c>
      <c r="C52" s="67" t="s">
        <v>92</v>
      </c>
      <c r="D52" s="68" t="s">
        <v>112</v>
      </c>
      <c r="E52" s="68" t="s">
        <v>113</v>
      </c>
      <c r="F52" s="68" t="s">
        <v>114</v>
      </c>
      <c r="G52" s="68" t="s">
        <v>94</v>
      </c>
      <c r="H52" s="68" t="s">
        <v>115</v>
      </c>
      <c r="I52" s="100" t="s">
        <v>116</v>
      </c>
      <c r="J52" s="67" t="s">
        <v>117</v>
      </c>
      <c r="K52" s="67" t="s">
        <v>118</v>
      </c>
      <c r="L52" s="67" t="s">
        <v>119</v>
      </c>
    </row>
    <row r="53" spans="2:12" s="1" customFormat="1" ht="22.5" customHeight="1">
      <c r="B53" s="69">
        <v>3</v>
      </c>
      <c r="C53" s="70" t="s">
        <v>120</v>
      </c>
      <c r="D53" s="71"/>
      <c r="E53" s="42"/>
      <c r="F53" s="42"/>
      <c r="G53" s="42"/>
      <c r="H53" s="42"/>
      <c r="I53" s="101"/>
      <c r="J53" s="43"/>
      <c r="K53" s="102"/>
      <c r="L53" s="103"/>
    </row>
    <row r="54" spans="2:12" s="1" customFormat="1" ht="16.5" customHeight="1">
      <c r="B54" s="72" t="s">
        <v>101</v>
      </c>
      <c r="C54" s="73" t="s">
        <v>102</v>
      </c>
      <c r="D54" s="74"/>
      <c r="E54" s="75"/>
      <c r="F54" s="76"/>
      <c r="G54" s="76"/>
      <c r="H54" s="76"/>
      <c r="I54" s="76"/>
      <c r="J54" s="76"/>
      <c r="K54" s="104"/>
      <c r="L54" s="105"/>
    </row>
    <row r="55" spans="2:12" s="1" customFormat="1" ht="16.5" customHeight="1">
      <c r="B55" s="80"/>
      <c r="C55" s="78" t="s">
        <v>152</v>
      </c>
      <c r="D55" s="75"/>
      <c r="E55" s="38"/>
      <c r="F55" s="38"/>
      <c r="G55" s="38"/>
      <c r="H55" s="38"/>
      <c r="I55" s="81"/>
      <c r="J55" s="39"/>
      <c r="K55" s="106"/>
      <c r="L55" s="107"/>
    </row>
    <row r="56" spans="2:12" s="1" customFormat="1" ht="16.5" customHeight="1">
      <c r="B56" s="80"/>
      <c r="C56" s="79" t="s">
        <v>163</v>
      </c>
      <c r="D56" s="75"/>
      <c r="E56" s="38"/>
      <c r="F56" s="38"/>
      <c r="G56" s="38"/>
      <c r="H56" s="38"/>
      <c r="I56" s="81"/>
      <c r="J56" s="39"/>
      <c r="K56" s="106"/>
      <c r="L56" s="107"/>
    </row>
    <row r="57" spans="2:12" s="1" customFormat="1" ht="14">
      <c r="B57" s="80"/>
      <c r="C57" s="51" t="s">
        <v>164</v>
      </c>
      <c r="D57" s="38">
        <v>10</v>
      </c>
      <c r="E57" s="38">
        <v>16</v>
      </c>
      <c r="F57" s="81">
        <v>15</v>
      </c>
      <c r="G57" s="118">
        <v>2.9</v>
      </c>
      <c r="H57" s="81">
        <f>D57*D57/162</f>
        <v>0.61728395061728403</v>
      </c>
      <c r="I57" s="76"/>
      <c r="J57" s="81">
        <f>(E57*F57*G57*H57)</f>
        <v>429.62962962963002</v>
      </c>
      <c r="K57" s="108"/>
      <c r="L57" s="109"/>
    </row>
    <row r="58" spans="2:12" s="1" customFormat="1" ht="14">
      <c r="B58" s="80"/>
      <c r="C58" s="51" t="s">
        <v>165</v>
      </c>
      <c r="D58" s="38">
        <v>10</v>
      </c>
      <c r="E58" s="38">
        <v>16</v>
      </c>
      <c r="F58" s="81">
        <v>15</v>
      </c>
      <c r="G58" s="118">
        <v>2.9</v>
      </c>
      <c r="H58" s="81">
        <f>D58*D58/162</f>
        <v>0.61728395061728403</v>
      </c>
      <c r="I58" s="76"/>
      <c r="J58" s="81">
        <f>(E58*F58*G58*H58)</f>
        <v>429.62962962963002</v>
      </c>
      <c r="K58" s="108"/>
      <c r="L58" s="109"/>
    </row>
    <row r="59" spans="2:12" s="1" customFormat="1" ht="14">
      <c r="B59" s="80"/>
      <c r="C59" s="51"/>
      <c r="D59" s="38"/>
      <c r="E59" s="38"/>
      <c r="F59" s="81"/>
      <c r="G59" s="82"/>
      <c r="H59" s="81"/>
      <c r="I59" s="76"/>
      <c r="J59" s="81"/>
      <c r="K59" s="108"/>
      <c r="L59" s="109"/>
    </row>
    <row r="60" spans="2:12" s="1" customFormat="1" ht="14">
      <c r="B60" s="80"/>
      <c r="C60" s="79" t="s">
        <v>166</v>
      </c>
      <c r="D60" s="38"/>
      <c r="E60" s="38"/>
      <c r="F60" s="81"/>
      <c r="G60" s="82"/>
      <c r="H60" s="81"/>
      <c r="I60" s="76"/>
      <c r="J60" s="81"/>
      <c r="K60" s="108"/>
      <c r="L60" s="109"/>
    </row>
    <row r="61" spans="2:12" s="1" customFormat="1" ht="14">
      <c r="B61" s="80"/>
      <c r="C61" s="51" t="s">
        <v>164</v>
      </c>
      <c r="D61" s="38">
        <v>10</v>
      </c>
      <c r="E61" s="38">
        <v>16</v>
      </c>
      <c r="F61" s="81">
        <v>10</v>
      </c>
      <c r="G61" s="118">
        <v>2.7</v>
      </c>
      <c r="H61" s="81">
        <f t="shared" ref="H61:H67" si="6">D61*D61/162</f>
        <v>0.61728395061728403</v>
      </c>
      <c r="I61" s="76"/>
      <c r="J61" s="81">
        <f t="shared" ref="J61:J67" si="7">(E61*F61*G61*H61)</f>
        <v>266.66666666666703</v>
      </c>
      <c r="K61" s="108"/>
      <c r="L61" s="109"/>
    </row>
    <row r="62" spans="2:12" s="1" customFormat="1" ht="14">
      <c r="B62" s="80"/>
      <c r="C62" s="51" t="s">
        <v>165</v>
      </c>
      <c r="D62" s="38">
        <v>10</v>
      </c>
      <c r="E62" s="38">
        <v>16</v>
      </c>
      <c r="F62" s="81">
        <v>10</v>
      </c>
      <c r="G62" s="118">
        <v>2.7</v>
      </c>
      <c r="H62" s="81">
        <f t="shared" si="6"/>
        <v>0.61728395061728403</v>
      </c>
      <c r="I62" s="76"/>
      <c r="J62" s="81">
        <f t="shared" si="7"/>
        <v>266.66666666666703</v>
      </c>
      <c r="K62" s="108"/>
      <c r="L62" s="109"/>
    </row>
    <row r="63" spans="2:12" s="1" customFormat="1" ht="14">
      <c r="B63" s="77"/>
      <c r="C63" s="51"/>
      <c r="D63" s="38"/>
      <c r="E63" s="38"/>
      <c r="F63" s="81"/>
      <c r="G63" s="82"/>
      <c r="H63" s="81"/>
      <c r="I63" s="76"/>
      <c r="J63" s="81"/>
      <c r="K63" s="108"/>
      <c r="L63" s="109"/>
    </row>
    <row r="64" spans="2:12" s="1" customFormat="1" ht="16.5" customHeight="1">
      <c r="B64" s="77"/>
      <c r="C64" s="78" t="s">
        <v>153</v>
      </c>
      <c r="D64" s="75"/>
      <c r="E64" s="38"/>
      <c r="F64" s="38"/>
      <c r="G64" s="38"/>
      <c r="H64" s="38"/>
      <c r="I64" s="81"/>
      <c r="J64" s="39"/>
      <c r="K64" s="106"/>
      <c r="L64" s="107"/>
    </row>
    <row r="65" spans="2:12" s="1" customFormat="1" ht="16.5" customHeight="1">
      <c r="B65" s="77"/>
      <c r="C65" s="79" t="s">
        <v>163</v>
      </c>
      <c r="D65" s="75"/>
      <c r="E65" s="38"/>
      <c r="F65" s="38"/>
      <c r="G65" s="38"/>
      <c r="H65" s="38"/>
      <c r="I65" s="81"/>
      <c r="J65" s="39"/>
      <c r="K65" s="106"/>
      <c r="L65" s="107"/>
    </row>
    <row r="66" spans="2:12" s="1" customFormat="1" ht="16.5" customHeight="1">
      <c r="B66" s="77"/>
      <c r="C66" s="51" t="s">
        <v>164</v>
      </c>
      <c r="D66" s="38">
        <v>10</v>
      </c>
      <c r="E66" s="38">
        <v>4</v>
      </c>
      <c r="F66" s="81">
        <v>15</v>
      </c>
      <c r="G66" s="118">
        <v>2.9</v>
      </c>
      <c r="H66" s="81">
        <f t="shared" si="6"/>
        <v>0.61728395061728403</v>
      </c>
      <c r="I66" s="76"/>
      <c r="J66" s="81">
        <f t="shared" si="7"/>
        <v>107.40740740740701</v>
      </c>
      <c r="K66" s="106"/>
      <c r="L66" s="107"/>
    </row>
    <row r="67" spans="2:12" s="1" customFormat="1" ht="16.5" customHeight="1">
      <c r="B67" s="77"/>
      <c r="C67" s="51" t="s">
        <v>165</v>
      </c>
      <c r="D67" s="38">
        <v>10</v>
      </c>
      <c r="E67" s="38">
        <v>4</v>
      </c>
      <c r="F67" s="81">
        <v>15</v>
      </c>
      <c r="G67" s="118">
        <v>2.9</v>
      </c>
      <c r="H67" s="81">
        <f t="shared" si="6"/>
        <v>0.61728395061728403</v>
      </c>
      <c r="I67" s="76"/>
      <c r="J67" s="81">
        <f t="shared" si="7"/>
        <v>107.40740740740701</v>
      </c>
      <c r="K67" s="106"/>
      <c r="L67" s="107"/>
    </row>
    <row r="68" spans="2:12" s="1" customFormat="1" ht="16.5" customHeight="1">
      <c r="B68" s="77"/>
      <c r="C68" s="51"/>
      <c r="D68" s="38"/>
      <c r="E68" s="38"/>
      <c r="F68" s="81"/>
      <c r="G68" s="82"/>
      <c r="H68" s="81"/>
      <c r="I68" s="76"/>
      <c r="J68" s="81"/>
      <c r="K68" s="106"/>
      <c r="L68" s="107"/>
    </row>
    <row r="69" spans="2:12" s="1" customFormat="1" ht="16.5" customHeight="1">
      <c r="B69" s="77"/>
      <c r="C69" s="79" t="s">
        <v>166</v>
      </c>
      <c r="D69" s="38"/>
      <c r="E69" s="38"/>
      <c r="F69" s="81"/>
      <c r="G69" s="82"/>
      <c r="H69" s="81"/>
      <c r="I69" s="76"/>
      <c r="J69" s="81"/>
      <c r="K69" s="106"/>
      <c r="L69" s="107"/>
    </row>
    <row r="70" spans="2:12" s="1" customFormat="1" ht="16.5" customHeight="1">
      <c r="B70" s="77"/>
      <c r="C70" s="51" t="s">
        <v>164</v>
      </c>
      <c r="D70" s="38">
        <v>10</v>
      </c>
      <c r="E70" s="38">
        <v>4</v>
      </c>
      <c r="F70" s="81">
        <v>10</v>
      </c>
      <c r="G70" s="118">
        <v>2.7</v>
      </c>
      <c r="H70" s="81">
        <f>D70*D70/162</f>
        <v>0.61728395061728403</v>
      </c>
      <c r="I70" s="76"/>
      <c r="J70" s="81">
        <f>(E70*F70*G70*H70)</f>
        <v>66.6666666666667</v>
      </c>
      <c r="K70" s="106"/>
      <c r="L70" s="107"/>
    </row>
    <row r="71" spans="2:12" s="1" customFormat="1" ht="16.5" customHeight="1">
      <c r="B71" s="77"/>
      <c r="C71" s="51" t="s">
        <v>165</v>
      </c>
      <c r="D71" s="38">
        <v>10</v>
      </c>
      <c r="E71" s="38">
        <v>4</v>
      </c>
      <c r="F71" s="81">
        <v>10</v>
      </c>
      <c r="G71" s="118">
        <v>2.7</v>
      </c>
      <c r="H71" s="81">
        <f>D71*D71/162</f>
        <v>0.61728395061728403</v>
      </c>
      <c r="I71" s="76"/>
      <c r="J71" s="81">
        <f>(E71*F71*G71*H71)</f>
        <v>66.6666666666667</v>
      </c>
      <c r="K71" s="106"/>
      <c r="L71" s="107"/>
    </row>
    <row r="72" spans="2:12" s="1" customFormat="1" ht="16.5" customHeight="1">
      <c r="B72" s="77"/>
      <c r="C72" s="79"/>
      <c r="D72" s="75"/>
      <c r="E72" s="38"/>
      <c r="F72" s="38"/>
      <c r="G72" s="38"/>
      <c r="H72" s="38"/>
      <c r="I72" s="81"/>
      <c r="J72" s="39"/>
      <c r="K72" s="106"/>
      <c r="L72" s="107"/>
    </row>
    <row r="73" spans="2:12" s="1" customFormat="1" ht="16.5" customHeight="1">
      <c r="B73" s="35" t="s">
        <v>37</v>
      </c>
      <c r="C73" s="40" t="s">
        <v>103</v>
      </c>
      <c r="D73" s="41"/>
      <c r="E73" s="42"/>
      <c r="F73" s="42"/>
      <c r="G73" s="42"/>
      <c r="H73" s="43"/>
      <c r="I73" s="39"/>
      <c r="J73" s="76"/>
      <c r="K73" s="104"/>
      <c r="L73" s="105"/>
    </row>
    <row r="74" spans="2:12" s="1" customFormat="1">
      <c r="B74" s="111"/>
      <c r="C74" s="110" t="s">
        <v>167</v>
      </c>
      <c r="D74" s="38">
        <v>16</v>
      </c>
      <c r="E74" s="38">
        <v>16</v>
      </c>
      <c r="F74" s="38">
        <v>18</v>
      </c>
      <c r="G74" s="38">
        <v>5.35</v>
      </c>
      <c r="H74" s="81">
        <f>D74*D74/162</f>
        <v>1.5802469135802499</v>
      </c>
      <c r="I74" s="76"/>
      <c r="J74" s="39"/>
      <c r="K74" s="106"/>
      <c r="L74" s="133">
        <f>E74*F74*G74*H74</f>
        <v>2434.8444444444399</v>
      </c>
    </row>
    <row r="75" spans="2:12">
      <c r="B75" s="111"/>
      <c r="C75" s="51" t="s">
        <v>125</v>
      </c>
      <c r="D75" s="38">
        <v>8</v>
      </c>
      <c r="E75" s="38">
        <v>16</v>
      </c>
      <c r="F75" s="38">
        <v>2.8</v>
      </c>
      <c r="G75" s="82">
        <v>33</v>
      </c>
      <c r="H75" s="81">
        <f t="shared" ref="H75:H77" si="8">D75*D75/162</f>
        <v>0.39506172839506198</v>
      </c>
      <c r="I75" s="81">
        <f>(E75*F75*G75*H75)</f>
        <v>584.05925925925897</v>
      </c>
      <c r="J75" s="39"/>
      <c r="K75" s="106"/>
      <c r="L75" s="105"/>
    </row>
    <row r="76" spans="2:12">
      <c r="B76" s="111"/>
      <c r="C76" s="51" t="s">
        <v>125</v>
      </c>
      <c r="D76" s="38">
        <v>8</v>
      </c>
      <c r="E76" s="38">
        <v>16</v>
      </c>
      <c r="F76" s="38">
        <v>2.2000000000000002</v>
      </c>
      <c r="G76" s="82">
        <v>33</v>
      </c>
      <c r="H76" s="81">
        <f t="shared" ref="H76" si="9">D76*D76/162</f>
        <v>0.39506172839506198</v>
      </c>
      <c r="I76" s="81">
        <f>(E76*F76*G76*H76)</f>
        <v>458.90370370370402</v>
      </c>
      <c r="J76" s="39"/>
      <c r="K76" s="106"/>
      <c r="L76" s="105"/>
    </row>
    <row r="77" spans="2:12">
      <c r="B77" s="80"/>
      <c r="C77" s="51" t="s">
        <v>125</v>
      </c>
      <c r="D77" s="38">
        <v>8</v>
      </c>
      <c r="E77" s="38">
        <v>16</v>
      </c>
      <c r="F77" s="38">
        <v>2</v>
      </c>
      <c r="G77" s="82">
        <v>33</v>
      </c>
      <c r="H77" s="81">
        <f t="shared" si="8"/>
        <v>0.39506172839506198</v>
      </c>
      <c r="I77" s="81">
        <f>(E77*F77*G77*H77)</f>
        <v>417.18518518518499</v>
      </c>
      <c r="J77" s="39"/>
      <c r="K77" s="106"/>
      <c r="L77" s="105"/>
    </row>
    <row r="78" spans="2:12">
      <c r="B78" s="80"/>
      <c r="C78" s="112"/>
      <c r="D78" s="112"/>
      <c r="E78" s="112"/>
      <c r="F78" s="112"/>
      <c r="G78" s="112"/>
      <c r="H78" s="112"/>
      <c r="I78" s="112"/>
      <c r="J78" s="112"/>
      <c r="K78" s="134"/>
      <c r="L78" s="135"/>
    </row>
    <row r="79" spans="2:12">
      <c r="B79" s="48"/>
      <c r="C79" s="110" t="s">
        <v>167</v>
      </c>
      <c r="D79" s="38">
        <v>16</v>
      </c>
      <c r="E79" s="38">
        <v>4</v>
      </c>
      <c r="F79" s="38">
        <v>16</v>
      </c>
      <c r="G79" s="38">
        <v>5.35</v>
      </c>
      <c r="H79" s="81">
        <f>D79*D79/162</f>
        <v>1.5802469135802499</v>
      </c>
      <c r="I79" s="76"/>
      <c r="J79" s="39"/>
      <c r="K79" s="106"/>
      <c r="L79" s="133">
        <f>E79*F79*G79*H79</f>
        <v>541.07654320987604</v>
      </c>
    </row>
    <row r="80" spans="2:12">
      <c r="B80" s="48"/>
      <c r="C80" s="51" t="s">
        <v>125</v>
      </c>
      <c r="D80" s="38">
        <v>8</v>
      </c>
      <c r="E80" s="38">
        <v>4</v>
      </c>
      <c r="F80" s="38">
        <v>2.8</v>
      </c>
      <c r="G80" s="82">
        <v>33</v>
      </c>
      <c r="H80" s="81">
        <f>D80*D80/162</f>
        <v>0.39506172839506198</v>
      </c>
      <c r="I80" s="81">
        <f>(E80*F80*G80*H80)</f>
        <v>146.014814814815</v>
      </c>
      <c r="J80" s="39"/>
      <c r="K80" s="106"/>
      <c r="L80" s="105"/>
    </row>
    <row r="81" spans="1:12">
      <c r="B81" s="48"/>
      <c r="C81" s="51" t="s">
        <v>125</v>
      </c>
      <c r="D81" s="38">
        <v>8</v>
      </c>
      <c r="E81" s="38">
        <v>4</v>
      </c>
      <c r="F81" s="38">
        <v>2.2000000000000002</v>
      </c>
      <c r="G81" s="82">
        <v>33</v>
      </c>
      <c r="H81" s="81">
        <f>D81*D81/162</f>
        <v>0.39506172839506198</v>
      </c>
      <c r="I81" s="81">
        <f>(E81*F81*G81*H81)</f>
        <v>114.72592592592601</v>
      </c>
      <c r="J81" s="39"/>
      <c r="K81" s="106"/>
      <c r="L81" s="105"/>
    </row>
    <row r="82" spans="1:12">
      <c r="B82" s="48"/>
      <c r="C82" s="51" t="s">
        <v>125</v>
      </c>
      <c r="D82" s="38">
        <v>8</v>
      </c>
      <c r="E82" s="38">
        <v>4</v>
      </c>
      <c r="F82" s="38">
        <v>2</v>
      </c>
      <c r="G82" s="82">
        <v>33</v>
      </c>
      <c r="H82" s="81">
        <f>D82*D82/162</f>
        <v>0.39506172839506198</v>
      </c>
      <c r="I82" s="81">
        <f>(E82*F82*G82*H82)</f>
        <v>104.29629629629601</v>
      </c>
      <c r="J82" s="39"/>
      <c r="K82" s="106"/>
      <c r="L82" s="105"/>
    </row>
    <row r="83" spans="1:12">
      <c r="B83" s="48"/>
      <c r="C83" s="51"/>
      <c r="D83" s="38"/>
      <c r="E83" s="38"/>
      <c r="F83" s="38"/>
      <c r="G83" s="82"/>
      <c r="H83" s="81"/>
      <c r="I83" s="81"/>
      <c r="J83" s="39"/>
      <c r="K83" s="106"/>
      <c r="L83" s="105"/>
    </row>
    <row r="84" spans="1:12">
      <c r="B84" s="48"/>
      <c r="C84" s="51"/>
      <c r="D84" s="38"/>
      <c r="E84" s="38"/>
      <c r="F84" s="38"/>
      <c r="G84" s="82"/>
      <c r="H84" s="81"/>
      <c r="I84" s="81"/>
      <c r="J84" s="39"/>
      <c r="K84" s="106"/>
      <c r="L84" s="105"/>
    </row>
    <row r="85" spans="1:12">
      <c r="B85" s="48"/>
      <c r="C85" s="51"/>
      <c r="D85" s="38"/>
      <c r="E85" s="38"/>
      <c r="F85" s="38"/>
      <c r="G85" s="82"/>
      <c r="H85" s="81"/>
      <c r="I85" s="81"/>
      <c r="J85" s="39"/>
      <c r="K85" s="106"/>
      <c r="L85" s="105"/>
    </row>
    <row r="86" spans="1:12" s="1" customFormat="1" ht="14">
      <c r="B86" s="48" t="s">
        <v>104</v>
      </c>
      <c r="C86" s="40" t="s">
        <v>126</v>
      </c>
      <c r="D86" s="50"/>
      <c r="E86" s="47"/>
      <c r="F86" s="47"/>
      <c r="G86" s="47"/>
      <c r="H86" s="39"/>
      <c r="I86" s="39"/>
      <c r="J86" s="76"/>
      <c r="K86" s="104"/>
      <c r="L86" s="105"/>
    </row>
    <row r="87" spans="1:12" s="1" customFormat="1" ht="14">
      <c r="A87" s="113"/>
      <c r="B87" s="114"/>
      <c r="C87" s="115" t="s">
        <v>160</v>
      </c>
      <c r="D87" s="38"/>
      <c r="E87" s="38"/>
      <c r="F87" s="38"/>
      <c r="G87" s="38"/>
      <c r="H87" s="81"/>
      <c r="I87" s="81"/>
      <c r="J87" s="39"/>
      <c r="K87" s="106"/>
      <c r="L87" s="105"/>
    </row>
    <row r="88" spans="1:12" s="1" customFormat="1" ht="14">
      <c r="A88" s="116"/>
      <c r="B88" s="114"/>
      <c r="C88" s="117" t="s">
        <v>168</v>
      </c>
      <c r="D88" s="38">
        <v>16</v>
      </c>
      <c r="E88" s="38">
        <v>1</v>
      </c>
      <c r="F88" s="38">
        <v>130</v>
      </c>
      <c r="G88" s="38">
        <v>2</v>
      </c>
      <c r="H88" s="81">
        <f t="shared" ref="H88:H92" si="10">(D88*D88/162)</f>
        <v>1.5802469135802499</v>
      </c>
      <c r="I88" s="76"/>
      <c r="J88" s="76"/>
      <c r="K88" s="108">
        <f>E88*F88*G88*H88+1.5</f>
        <v>412.36419753086398</v>
      </c>
      <c r="L88" s="109"/>
    </row>
    <row r="89" spans="1:12" s="1" customFormat="1" ht="14">
      <c r="A89" s="116"/>
      <c r="B89" s="114"/>
      <c r="C89" s="117" t="s">
        <v>169</v>
      </c>
      <c r="D89" s="38">
        <v>16</v>
      </c>
      <c r="E89" s="38">
        <v>1</v>
      </c>
      <c r="F89" s="81">
        <v>76</v>
      </c>
      <c r="G89" s="38">
        <v>2</v>
      </c>
      <c r="H89" s="81">
        <f t="shared" si="10"/>
        <v>1.5802469135802499</v>
      </c>
      <c r="I89" s="76"/>
      <c r="J89" s="76"/>
      <c r="K89" s="108">
        <f>E89*F89*G89*H89+1.5</f>
        <v>241.697530864198</v>
      </c>
      <c r="L89" s="109"/>
    </row>
    <row r="90" spans="1:12" s="1" customFormat="1" ht="14">
      <c r="A90" s="116"/>
      <c r="B90" s="114"/>
      <c r="C90" s="117" t="s">
        <v>170</v>
      </c>
      <c r="D90" s="38">
        <v>16</v>
      </c>
      <c r="E90" s="38">
        <v>1</v>
      </c>
      <c r="F90" s="118">
        <f>F88</f>
        <v>130</v>
      </c>
      <c r="G90" s="38">
        <v>4</v>
      </c>
      <c r="H90" s="81">
        <f t="shared" si="10"/>
        <v>1.5802469135802499</v>
      </c>
      <c r="I90" s="76"/>
      <c r="J90" s="76"/>
      <c r="K90" s="108"/>
      <c r="L90" s="109">
        <f>H90*G90*F90*E90+1.5</f>
        <v>823.22839506172795</v>
      </c>
    </row>
    <row r="91" spans="1:12" s="1" customFormat="1" ht="14">
      <c r="A91" s="116"/>
      <c r="B91" s="119"/>
      <c r="C91" s="117" t="s">
        <v>171</v>
      </c>
      <c r="D91" s="38">
        <v>12</v>
      </c>
      <c r="E91" s="38">
        <v>1</v>
      </c>
      <c r="F91" s="118">
        <v>130</v>
      </c>
      <c r="G91" s="38">
        <v>2</v>
      </c>
      <c r="H91" s="81">
        <f t="shared" si="10"/>
        <v>0.88888888888888895</v>
      </c>
      <c r="I91" s="76"/>
      <c r="J91" s="76"/>
      <c r="K91" s="108"/>
      <c r="L91" s="109">
        <f>H91*G91*F91*E91+1.5</f>
        <v>232.611111111111</v>
      </c>
    </row>
    <row r="92" spans="1:12" s="1" customFormat="1" ht="14">
      <c r="A92" s="116"/>
      <c r="B92" s="119"/>
      <c r="C92" s="117" t="s">
        <v>129</v>
      </c>
      <c r="D92" s="38">
        <v>8</v>
      </c>
      <c r="E92" s="38">
        <v>1</v>
      </c>
      <c r="F92" s="38">
        <v>1.8</v>
      </c>
      <c r="G92" s="82">
        <v>866</v>
      </c>
      <c r="H92" s="81">
        <f t="shared" si="10"/>
        <v>0.39506172839506198</v>
      </c>
      <c r="I92" s="81">
        <f>(E92*F92*G92*H92)</f>
        <v>615.82222222222197</v>
      </c>
      <c r="J92" s="39"/>
      <c r="K92" s="106"/>
      <c r="L92" s="105"/>
    </row>
    <row r="93" spans="1:12" s="1" customFormat="1" ht="14">
      <c r="A93" s="116"/>
      <c r="B93" s="119"/>
      <c r="C93" s="117"/>
      <c r="D93" s="38"/>
      <c r="E93" s="38"/>
      <c r="F93" s="38"/>
      <c r="G93" s="82"/>
      <c r="H93" s="81"/>
      <c r="I93" s="81"/>
      <c r="J93" s="39"/>
      <c r="K93" s="106"/>
      <c r="L93" s="105"/>
    </row>
    <row r="94" spans="1:12" s="1" customFormat="1" ht="14">
      <c r="A94" s="116"/>
      <c r="B94" s="114"/>
      <c r="C94" s="117"/>
      <c r="D94" s="38"/>
      <c r="E94" s="38"/>
      <c r="F94" s="38"/>
      <c r="G94" s="82"/>
      <c r="H94" s="81"/>
      <c r="I94" s="81"/>
      <c r="J94" s="39"/>
      <c r="K94" s="106"/>
      <c r="L94" s="105"/>
    </row>
    <row r="95" spans="1:12" s="1" customFormat="1" ht="14">
      <c r="A95" s="116"/>
      <c r="B95" s="114"/>
      <c r="C95" s="117"/>
      <c r="D95" s="38"/>
      <c r="E95" s="38"/>
      <c r="F95" s="38"/>
      <c r="G95" s="82"/>
      <c r="H95" s="81"/>
      <c r="I95" s="81"/>
      <c r="J95" s="39"/>
      <c r="K95" s="106"/>
      <c r="L95" s="105"/>
    </row>
    <row r="96" spans="1:12" s="1" customFormat="1" ht="19.5" customHeight="1">
      <c r="A96" s="116"/>
      <c r="B96" s="120"/>
      <c r="C96" s="331" t="s">
        <v>132</v>
      </c>
      <c r="D96" s="332"/>
      <c r="E96" s="332"/>
      <c r="F96" s="332"/>
      <c r="G96" s="332"/>
      <c r="H96" s="333"/>
      <c r="I96" s="136">
        <f>SUM(I57:I95)</f>
        <v>2441.00740740741</v>
      </c>
      <c r="J96" s="136">
        <f>SUM(J57:J95)</f>
        <v>1740.74074074074</v>
      </c>
      <c r="K96" s="136">
        <f>SUM(K57:K95)</f>
        <v>654.061728395062</v>
      </c>
      <c r="L96" s="136">
        <f>SUM(L57:L95)</f>
        <v>4031.7604938271602</v>
      </c>
    </row>
    <row r="97" spans="1:14" s="1" customFormat="1" ht="19.5" customHeight="1">
      <c r="A97" s="116"/>
      <c r="B97" s="120"/>
      <c r="C97" s="331" t="s">
        <v>133</v>
      </c>
      <c r="D97" s="332"/>
      <c r="E97" s="332"/>
      <c r="F97" s="332"/>
      <c r="G97" s="332"/>
      <c r="H97" s="333"/>
      <c r="I97" s="137">
        <f>I96*1.05</f>
        <v>2563.0577777777798</v>
      </c>
      <c r="J97" s="137">
        <f>J96*1.05</f>
        <v>1827.7777777777801</v>
      </c>
      <c r="K97" s="138">
        <f>K96*1.05</f>
        <v>686.76481481481505</v>
      </c>
      <c r="L97" s="138">
        <f>L96*1.05</f>
        <v>4233.34851851852</v>
      </c>
      <c r="N97" s="91"/>
    </row>
    <row r="98" spans="1:14" s="1" customFormat="1" ht="14">
      <c r="A98" s="116"/>
      <c r="B98" s="120"/>
      <c r="C98" s="121"/>
      <c r="D98" s="122"/>
      <c r="E98" s="122"/>
      <c r="F98" s="122"/>
      <c r="G98" s="123"/>
      <c r="H98" s="124"/>
      <c r="I98" s="81" t="s">
        <v>48</v>
      </c>
      <c r="J98" s="349">
        <f>I97+J97+K97+L97</f>
        <v>9310.94888888889</v>
      </c>
      <c r="K98" s="350"/>
      <c r="L98" s="350"/>
    </row>
    <row r="99" spans="1:14" ht="32.25" customHeight="1">
      <c r="B99" s="67" t="s">
        <v>91</v>
      </c>
      <c r="C99" s="67" t="s">
        <v>172</v>
      </c>
      <c r="D99" s="68" t="s">
        <v>173</v>
      </c>
      <c r="E99" s="68" t="s">
        <v>94</v>
      </c>
      <c r="F99" s="351" t="s">
        <v>174</v>
      </c>
      <c r="G99" s="352"/>
      <c r="H99" s="125" t="s">
        <v>175</v>
      </c>
      <c r="I99" s="353" t="s">
        <v>176</v>
      </c>
      <c r="J99" s="354"/>
      <c r="K99" s="353" t="s">
        <v>177</v>
      </c>
      <c r="L99" s="354"/>
    </row>
    <row r="100" spans="1:14" s="1" customFormat="1" ht="18" customHeight="1">
      <c r="B100" s="69">
        <v>4</v>
      </c>
      <c r="C100" s="70" t="s">
        <v>178</v>
      </c>
      <c r="D100" s="355"/>
      <c r="E100" s="356"/>
      <c r="F100" s="356"/>
      <c r="G100" s="356"/>
      <c r="H100" s="356"/>
      <c r="I100" s="356"/>
      <c r="J100" s="356"/>
      <c r="K100" s="356"/>
      <c r="L100" s="357"/>
    </row>
    <row r="101" spans="1:14" s="1" customFormat="1" ht="15" customHeight="1">
      <c r="A101" s="116"/>
      <c r="B101" s="114"/>
      <c r="C101" s="115"/>
      <c r="D101" s="38"/>
      <c r="E101" s="38"/>
      <c r="F101" s="38"/>
      <c r="G101" s="170"/>
      <c r="H101" s="38"/>
      <c r="I101" s="175"/>
      <c r="J101" s="175"/>
      <c r="K101" s="108"/>
      <c r="L101" s="176"/>
    </row>
    <row r="102" spans="1:14" s="1" customFormat="1" ht="15" customHeight="1">
      <c r="A102" s="116"/>
      <c r="B102" s="114"/>
      <c r="C102" s="171" t="s">
        <v>179</v>
      </c>
      <c r="D102" s="172" t="s">
        <v>180</v>
      </c>
      <c r="E102" s="171"/>
      <c r="F102" s="171"/>
      <c r="G102" s="171"/>
      <c r="H102" s="171"/>
      <c r="I102" s="177"/>
      <c r="J102" s="143"/>
      <c r="K102" s="108"/>
      <c r="L102" s="176"/>
    </row>
    <row r="103" spans="1:14" s="1" customFormat="1" ht="15" customHeight="1">
      <c r="A103" s="116"/>
      <c r="B103" s="114"/>
      <c r="C103" s="115"/>
      <c r="D103" s="112" t="s">
        <v>181</v>
      </c>
      <c r="E103" s="76"/>
      <c r="F103" s="130">
        <f>2*16</f>
        <v>32</v>
      </c>
      <c r="G103" s="130">
        <v>5.5</v>
      </c>
      <c r="H103" s="131" t="s">
        <v>182</v>
      </c>
      <c r="I103" s="130">
        <v>36.299999999999997</v>
      </c>
      <c r="J103" s="76"/>
      <c r="K103" s="143">
        <f>F103*G103*I103</f>
        <v>6388.8</v>
      </c>
      <c r="L103" s="176"/>
    </row>
    <row r="104" spans="1:14" s="1" customFormat="1" ht="15" customHeight="1">
      <c r="A104" s="116"/>
      <c r="B104" s="114"/>
      <c r="C104" s="115"/>
      <c r="D104" s="112" t="s">
        <v>183</v>
      </c>
      <c r="E104" s="76"/>
      <c r="F104" s="130">
        <v>16</v>
      </c>
      <c r="G104" s="130">
        <v>1</v>
      </c>
      <c r="H104" s="131" t="s">
        <v>182</v>
      </c>
      <c r="I104" s="130">
        <v>21.19</v>
      </c>
      <c r="J104" s="76"/>
      <c r="K104" s="143">
        <f>F104*G104*I104</f>
        <v>339.04</v>
      </c>
      <c r="L104" s="176"/>
    </row>
    <row r="105" spans="1:14" s="1" customFormat="1" ht="15" customHeight="1">
      <c r="A105" s="116"/>
      <c r="B105" s="114"/>
      <c r="C105" s="115"/>
      <c r="D105" s="112" t="s">
        <v>184</v>
      </c>
      <c r="E105" s="76"/>
      <c r="F105" s="130">
        <v>16</v>
      </c>
      <c r="G105" s="156">
        <f>0.119*0.335*8</f>
        <v>0.31891999999999998</v>
      </c>
      <c r="H105" s="131" t="s">
        <v>182</v>
      </c>
      <c r="I105" s="130">
        <v>15.7</v>
      </c>
      <c r="J105" s="76"/>
      <c r="K105" s="143">
        <f>F105*G105*I105</f>
        <v>80.112703999999994</v>
      </c>
      <c r="L105" s="176"/>
    </row>
    <row r="106" spans="1:14" s="1" customFormat="1" ht="15" customHeight="1">
      <c r="A106" s="116"/>
      <c r="B106" s="114"/>
      <c r="C106" s="115"/>
      <c r="D106" s="112" t="s">
        <v>185</v>
      </c>
      <c r="E106" s="76"/>
      <c r="F106" s="130">
        <v>16</v>
      </c>
      <c r="G106" s="156">
        <f>(0.119+0.119+0.154+0.154+0.154)*0.335*2</f>
        <v>0.46899999999999997</v>
      </c>
      <c r="H106" s="131" t="s">
        <v>182</v>
      </c>
      <c r="I106" s="130">
        <v>20</v>
      </c>
      <c r="J106" s="76"/>
      <c r="K106" s="143">
        <f>F106*G106*I106</f>
        <v>150.08000000000001</v>
      </c>
      <c r="L106" s="176"/>
    </row>
    <row r="107" spans="1:14" s="1" customFormat="1" ht="15" customHeight="1">
      <c r="A107" s="116"/>
      <c r="B107" s="114"/>
      <c r="C107" s="115"/>
      <c r="D107" s="112" t="s">
        <v>186</v>
      </c>
      <c r="E107" s="76"/>
      <c r="F107" s="130">
        <f>8*16</f>
        <v>128</v>
      </c>
      <c r="G107" s="130">
        <v>0.9</v>
      </c>
      <c r="H107" s="131" t="s">
        <v>182</v>
      </c>
      <c r="I107" s="130">
        <v>2.4700000000000002</v>
      </c>
      <c r="J107" s="76"/>
      <c r="K107" s="143">
        <f>F107*G107*I107</f>
        <v>284.54399999999998</v>
      </c>
      <c r="L107" s="176"/>
    </row>
    <row r="108" spans="1:14" s="1" customFormat="1" ht="15" customHeight="1">
      <c r="A108" s="116"/>
      <c r="B108" s="114"/>
      <c r="C108" s="115"/>
      <c r="D108" s="38"/>
      <c r="E108" s="76"/>
      <c r="F108" s="38"/>
      <c r="G108" s="170"/>
      <c r="H108" s="38"/>
      <c r="I108" s="175"/>
      <c r="J108" s="76"/>
      <c r="K108" s="143">
        <f t="shared" ref="K108:K114" si="11">F108*G108*I108</f>
        <v>0</v>
      </c>
      <c r="L108" s="176"/>
    </row>
    <row r="109" spans="1:14" s="1" customFormat="1" ht="15" customHeight="1">
      <c r="A109" s="116"/>
      <c r="B109" s="114"/>
      <c r="C109" s="171" t="s">
        <v>179</v>
      </c>
      <c r="D109" s="172" t="s">
        <v>187</v>
      </c>
      <c r="E109" s="76"/>
      <c r="F109" s="171"/>
      <c r="G109" s="171"/>
      <c r="H109" s="171"/>
      <c r="I109" s="177"/>
      <c r="J109" s="76"/>
      <c r="K109" s="143">
        <f t="shared" si="11"/>
        <v>0</v>
      </c>
      <c r="L109" s="176"/>
    </row>
    <row r="110" spans="1:14" s="1" customFormat="1" ht="15" customHeight="1">
      <c r="A110" s="116"/>
      <c r="B110" s="114"/>
      <c r="C110" s="115"/>
      <c r="D110" s="112" t="s">
        <v>188</v>
      </c>
      <c r="E110" s="76"/>
      <c r="F110" s="130">
        <f>4*2</f>
        <v>8</v>
      </c>
      <c r="G110" s="130">
        <v>5.5</v>
      </c>
      <c r="H110" s="131" t="s">
        <v>182</v>
      </c>
      <c r="I110" s="130">
        <v>22.1</v>
      </c>
      <c r="J110" s="76"/>
      <c r="K110" s="143">
        <f t="shared" si="11"/>
        <v>972.4</v>
      </c>
      <c r="L110" s="176"/>
    </row>
    <row r="111" spans="1:14" s="1" customFormat="1" ht="15" customHeight="1">
      <c r="A111" s="116"/>
      <c r="B111" s="114"/>
      <c r="C111" s="115"/>
      <c r="D111" s="112" t="s">
        <v>183</v>
      </c>
      <c r="E111" s="76"/>
      <c r="F111" s="130">
        <v>4</v>
      </c>
      <c r="G111" s="130">
        <v>1</v>
      </c>
      <c r="H111" s="131" t="s">
        <v>182</v>
      </c>
      <c r="I111" s="130">
        <v>21.19</v>
      </c>
      <c r="J111" s="76"/>
      <c r="K111" s="143">
        <f t="shared" si="11"/>
        <v>84.76</v>
      </c>
      <c r="L111" s="176"/>
    </row>
    <row r="112" spans="1:14" s="1" customFormat="1" ht="15" customHeight="1">
      <c r="A112" s="116"/>
      <c r="B112" s="114"/>
      <c r="C112" s="115"/>
      <c r="D112" s="112" t="s">
        <v>184</v>
      </c>
      <c r="E112" s="76"/>
      <c r="F112" s="130">
        <v>4</v>
      </c>
      <c r="G112" s="156">
        <f>0.119*0.335*8</f>
        <v>0.31891999999999998</v>
      </c>
      <c r="H112" s="131" t="s">
        <v>182</v>
      </c>
      <c r="I112" s="130">
        <v>15.7</v>
      </c>
      <c r="J112" s="76"/>
      <c r="K112" s="143">
        <f t="shared" si="11"/>
        <v>20.028175999999998</v>
      </c>
      <c r="L112" s="176"/>
    </row>
    <row r="113" spans="1:12" s="1" customFormat="1" ht="15" customHeight="1">
      <c r="A113" s="116"/>
      <c r="B113" s="114"/>
      <c r="C113" s="115"/>
      <c r="D113" s="112" t="s">
        <v>185</v>
      </c>
      <c r="E113" s="76"/>
      <c r="F113" s="130">
        <v>4</v>
      </c>
      <c r="G113" s="156">
        <f>(0.119+0.119+0.154+0.154+0.154)*0.335*2</f>
        <v>0.46899999999999997</v>
      </c>
      <c r="H113" s="131" t="s">
        <v>182</v>
      </c>
      <c r="I113" s="130">
        <v>20</v>
      </c>
      <c r="J113" s="76"/>
      <c r="K113" s="143">
        <f t="shared" si="11"/>
        <v>37.520000000000003</v>
      </c>
      <c r="L113" s="176"/>
    </row>
    <row r="114" spans="1:12" s="1" customFormat="1" ht="15" customHeight="1">
      <c r="A114" s="116"/>
      <c r="B114" s="114"/>
      <c r="C114" s="115"/>
      <c r="D114" s="112" t="s">
        <v>186</v>
      </c>
      <c r="E114" s="76"/>
      <c r="F114" s="130">
        <f>10*4</f>
        <v>40</v>
      </c>
      <c r="G114" s="130">
        <v>0.9</v>
      </c>
      <c r="H114" s="131" t="s">
        <v>182</v>
      </c>
      <c r="I114" s="130">
        <v>2.4700000000000002</v>
      </c>
      <c r="J114" s="76"/>
      <c r="K114" s="143">
        <f t="shared" si="11"/>
        <v>88.92</v>
      </c>
      <c r="L114" s="176"/>
    </row>
    <row r="115" spans="1:12" s="1" customFormat="1" ht="15" customHeight="1">
      <c r="A115" s="116"/>
      <c r="B115" s="114"/>
      <c r="C115" s="115"/>
      <c r="D115" s="173" t="s">
        <v>189</v>
      </c>
      <c r="E115" s="76"/>
      <c r="F115" s="130"/>
      <c r="G115" s="130"/>
      <c r="H115" s="131"/>
      <c r="I115" s="130"/>
      <c r="J115" s="76"/>
      <c r="K115" s="143"/>
      <c r="L115" s="176"/>
    </row>
    <row r="116" spans="1:12" s="1" customFormat="1" ht="15" customHeight="1">
      <c r="A116" s="116"/>
      <c r="B116" s="114"/>
      <c r="C116" s="115"/>
      <c r="D116" s="112" t="s">
        <v>190</v>
      </c>
      <c r="E116" s="76"/>
      <c r="F116" s="130">
        <v>8</v>
      </c>
      <c r="G116" s="130">
        <v>25</v>
      </c>
      <c r="H116" s="131" t="s">
        <v>73</v>
      </c>
      <c r="I116" s="130">
        <v>10.87</v>
      </c>
      <c r="J116" s="76"/>
      <c r="K116" s="143">
        <f>F116*G116*I116</f>
        <v>2174</v>
      </c>
      <c r="L116" s="176"/>
    </row>
    <row r="117" spans="1:12" s="1" customFormat="1" ht="15" customHeight="1">
      <c r="A117" s="116"/>
      <c r="B117" s="114"/>
      <c r="C117" s="115"/>
      <c r="D117" s="112" t="s">
        <v>191</v>
      </c>
      <c r="E117" s="76"/>
      <c r="F117" s="130">
        <v>8</v>
      </c>
      <c r="G117" s="130">
        <v>25</v>
      </c>
      <c r="H117" s="131" t="s">
        <v>73</v>
      </c>
      <c r="I117" s="130">
        <v>10.87</v>
      </c>
      <c r="J117" s="76"/>
      <c r="K117" s="143">
        <f>F117*G117*I117</f>
        <v>2174</v>
      </c>
      <c r="L117" s="176"/>
    </row>
    <row r="118" spans="1:12" s="1" customFormat="1" ht="15" customHeight="1">
      <c r="A118" s="116"/>
      <c r="B118" s="114"/>
      <c r="C118" s="115"/>
      <c r="D118" s="112" t="s">
        <v>192</v>
      </c>
      <c r="E118" s="76"/>
      <c r="F118" s="130">
        <v>147</v>
      </c>
      <c r="G118" s="130">
        <v>0.9</v>
      </c>
      <c r="H118" s="131" t="s">
        <v>73</v>
      </c>
      <c r="I118" s="130">
        <v>5.95</v>
      </c>
      <c r="J118" s="76"/>
      <c r="K118" s="143">
        <f>F118*G118*I118</f>
        <v>787.18499999999995</v>
      </c>
      <c r="L118" s="176"/>
    </row>
    <row r="119" spans="1:12" s="1" customFormat="1" ht="15" customHeight="1">
      <c r="A119" s="116"/>
      <c r="B119" s="114"/>
      <c r="C119" s="115"/>
      <c r="D119" s="112" t="s">
        <v>193</v>
      </c>
      <c r="E119" s="76"/>
      <c r="F119" s="130">
        <v>140</v>
      </c>
      <c r="G119" s="130">
        <v>1.1000000000000001</v>
      </c>
      <c r="H119" s="131" t="s">
        <v>73</v>
      </c>
      <c r="I119" s="130">
        <v>5.95</v>
      </c>
      <c r="J119" s="76"/>
      <c r="K119" s="143">
        <f>F119*G119*I119</f>
        <v>916.3</v>
      </c>
      <c r="L119" s="176"/>
    </row>
    <row r="120" spans="1:12" s="1" customFormat="1" ht="15" customHeight="1">
      <c r="A120" s="116"/>
      <c r="B120" s="114"/>
      <c r="C120" s="115"/>
      <c r="D120" s="112" t="s">
        <v>194</v>
      </c>
      <c r="E120" s="76"/>
      <c r="F120" s="130">
        <v>22</v>
      </c>
      <c r="G120" s="130">
        <v>40</v>
      </c>
      <c r="H120" s="131" t="s">
        <v>73</v>
      </c>
      <c r="I120" s="130">
        <v>9.67</v>
      </c>
      <c r="J120" s="76"/>
      <c r="K120" s="143">
        <f>F120*G120</f>
        <v>880</v>
      </c>
      <c r="L120" s="176"/>
    </row>
    <row r="121" spans="1:12" s="1" customFormat="1" ht="15" customHeight="1">
      <c r="A121" s="116"/>
      <c r="B121" s="114"/>
      <c r="C121" s="115"/>
      <c r="D121" s="112" t="s">
        <v>195</v>
      </c>
      <c r="E121" s="76"/>
      <c r="F121" s="130">
        <v>6</v>
      </c>
      <c r="G121" s="130">
        <v>33</v>
      </c>
      <c r="H121" s="131" t="s">
        <v>73</v>
      </c>
      <c r="I121" s="130">
        <v>10.87</v>
      </c>
      <c r="J121" s="76"/>
      <c r="K121" s="143">
        <f t="shared" ref="K121:K126" si="12">F121*G121*I121</f>
        <v>2152.2600000000002</v>
      </c>
      <c r="L121" s="176"/>
    </row>
    <row r="122" spans="1:12" s="1" customFormat="1" ht="15" customHeight="1">
      <c r="A122" s="116"/>
      <c r="B122" s="114"/>
      <c r="C122" s="115"/>
      <c r="D122" s="112" t="s">
        <v>196</v>
      </c>
      <c r="E122" s="76"/>
      <c r="F122" s="130">
        <v>18</v>
      </c>
      <c r="G122" s="130">
        <v>0.13500000000000001</v>
      </c>
      <c r="H122" s="131" t="s">
        <v>73</v>
      </c>
      <c r="I122" s="130">
        <v>94.2</v>
      </c>
      <c r="J122" s="76"/>
      <c r="K122" s="143">
        <f t="shared" si="12"/>
        <v>228.90600000000001</v>
      </c>
      <c r="L122" s="176"/>
    </row>
    <row r="123" spans="1:12" s="1" customFormat="1" ht="15" customHeight="1">
      <c r="A123" s="116"/>
      <c r="B123" s="114"/>
      <c r="C123" s="115"/>
      <c r="D123" s="112" t="s">
        <v>197</v>
      </c>
      <c r="E123" s="76"/>
      <c r="F123" s="130">
        <v>294</v>
      </c>
      <c r="G123" s="130">
        <v>0.03</v>
      </c>
      <c r="H123" s="131" t="s">
        <v>73</v>
      </c>
      <c r="I123" s="130">
        <v>39.25</v>
      </c>
      <c r="J123" s="76"/>
      <c r="K123" s="143">
        <f t="shared" si="12"/>
        <v>346.185</v>
      </c>
      <c r="L123" s="176"/>
    </row>
    <row r="124" spans="1:12" s="1" customFormat="1" ht="15" customHeight="1">
      <c r="A124" s="116"/>
      <c r="B124" s="114"/>
      <c r="C124" s="115"/>
      <c r="D124" s="112" t="s">
        <v>198</v>
      </c>
      <c r="E124" s="76"/>
      <c r="F124" s="130">
        <v>36</v>
      </c>
      <c r="G124" s="130">
        <v>0.3</v>
      </c>
      <c r="H124" s="131" t="s">
        <v>73</v>
      </c>
      <c r="I124" s="130">
        <v>6.8</v>
      </c>
      <c r="J124" s="76"/>
      <c r="K124" s="143">
        <f t="shared" si="12"/>
        <v>73.44</v>
      </c>
      <c r="L124" s="176"/>
    </row>
    <row r="125" spans="1:12" s="1" customFormat="1" ht="15" customHeight="1">
      <c r="A125" s="116"/>
      <c r="B125" s="114"/>
      <c r="C125" s="115"/>
      <c r="D125" s="112" t="s">
        <v>199</v>
      </c>
      <c r="E125" s="76"/>
      <c r="F125" s="130">
        <v>18</v>
      </c>
      <c r="G125" s="130">
        <v>6.6000000000000003E-2</v>
      </c>
      <c r="H125" s="131" t="s">
        <v>73</v>
      </c>
      <c r="I125" s="130">
        <v>78.5</v>
      </c>
      <c r="J125" s="76"/>
      <c r="K125" s="143">
        <f t="shared" si="12"/>
        <v>93.257999999999996</v>
      </c>
      <c r="L125" s="176"/>
    </row>
    <row r="126" spans="1:12" s="1" customFormat="1" ht="15" customHeight="1">
      <c r="A126" s="116"/>
      <c r="B126" s="114"/>
      <c r="C126" s="115"/>
      <c r="D126" s="112" t="s">
        <v>200</v>
      </c>
      <c r="E126" s="76"/>
      <c r="F126" s="130">
        <v>56</v>
      </c>
      <c r="G126" s="130">
        <v>0.15</v>
      </c>
      <c r="H126" s="131" t="s">
        <v>73</v>
      </c>
      <c r="I126" s="130">
        <v>4.5</v>
      </c>
      <c r="J126" s="76"/>
      <c r="K126" s="143">
        <f t="shared" si="12"/>
        <v>37.799999999999997</v>
      </c>
      <c r="L126" s="176"/>
    </row>
    <row r="127" spans="1:12" s="1" customFormat="1" ht="15" customHeight="1">
      <c r="A127" s="116"/>
      <c r="B127" s="114"/>
      <c r="C127" s="115"/>
      <c r="D127" s="112"/>
      <c r="E127" s="112"/>
      <c r="F127" s="112"/>
      <c r="G127" s="112"/>
      <c r="H127" s="112"/>
      <c r="I127" s="112"/>
      <c r="J127" s="76"/>
      <c r="K127" s="143"/>
      <c r="L127" s="176"/>
    </row>
    <row r="128" spans="1:12" s="1" customFormat="1" ht="15" customHeight="1">
      <c r="A128" s="116"/>
      <c r="B128" s="114"/>
      <c r="C128" s="115"/>
      <c r="D128" s="38"/>
      <c r="E128" s="38"/>
      <c r="F128" s="38"/>
      <c r="G128" s="170"/>
      <c r="H128" s="38"/>
      <c r="I128" s="175"/>
      <c r="J128" s="175"/>
      <c r="K128" s="108"/>
      <c r="L128" s="176"/>
    </row>
    <row r="129" spans="1:12" s="1" customFormat="1" ht="15" customHeight="1">
      <c r="A129" s="116"/>
      <c r="B129" s="114"/>
      <c r="C129" s="178"/>
      <c r="D129" s="38"/>
      <c r="E129" s="38"/>
      <c r="F129" s="38"/>
      <c r="G129" s="38"/>
      <c r="H129" s="38"/>
      <c r="I129" s="175"/>
      <c r="J129" s="175"/>
      <c r="K129" s="81"/>
      <c r="L129" s="81"/>
    </row>
    <row r="130" spans="1:12" s="1" customFormat="1" ht="14">
      <c r="A130" s="116"/>
      <c r="B130" s="114"/>
      <c r="C130" s="358"/>
      <c r="D130" s="358"/>
      <c r="E130" s="358"/>
      <c r="F130" s="358"/>
      <c r="G130" s="358"/>
      <c r="H130" s="358"/>
      <c r="I130" s="358"/>
      <c r="J130" s="358"/>
      <c r="K130" s="358"/>
      <c r="L130" s="358"/>
    </row>
    <row r="131" spans="1:12" s="1" customFormat="1" ht="14">
      <c r="A131" s="116"/>
      <c r="B131" s="114"/>
      <c r="C131" s="359" t="s">
        <v>201</v>
      </c>
      <c r="D131" s="360"/>
      <c r="E131" s="360"/>
      <c r="F131" s="360"/>
      <c r="G131" s="360"/>
      <c r="H131" s="360"/>
      <c r="I131" s="360"/>
      <c r="J131" s="361"/>
      <c r="K131" s="362">
        <f>SUM(K101:K130)</f>
        <v>18309.53888</v>
      </c>
      <c r="L131" s="363"/>
    </row>
    <row r="132" spans="1:12">
      <c r="A132" s="145"/>
      <c r="B132" s="114"/>
      <c r="C132" s="179"/>
      <c r="D132" s="179"/>
      <c r="E132" s="179"/>
      <c r="F132" s="179"/>
      <c r="G132" s="179"/>
      <c r="H132" s="179"/>
      <c r="I132" s="179"/>
      <c r="J132" s="179"/>
      <c r="K132" s="179"/>
      <c r="L132" s="185"/>
    </row>
    <row r="133" spans="1:12" ht="20.25" customHeight="1">
      <c r="A133" s="145"/>
      <c r="B133" s="180">
        <v>5</v>
      </c>
      <c r="C133" s="70"/>
      <c r="D133" s="146"/>
      <c r="E133" s="130"/>
      <c r="F133" s="130"/>
      <c r="G133" s="130"/>
      <c r="H133" s="130"/>
      <c r="I133" s="130"/>
      <c r="J133" s="130"/>
      <c r="K133" s="130"/>
      <c r="L133" s="155"/>
    </row>
    <row r="134" spans="1:12">
      <c r="A134" s="145"/>
      <c r="B134" s="179"/>
      <c r="C134" s="148">
        <v>1</v>
      </c>
      <c r="D134" s="321" t="s">
        <v>11</v>
      </c>
      <c r="E134" s="321"/>
      <c r="F134" s="321"/>
      <c r="G134" s="321"/>
      <c r="H134" s="321"/>
      <c r="I134" s="321"/>
      <c r="J134" s="321"/>
      <c r="K134" s="130">
        <v>1054.77</v>
      </c>
      <c r="L134" s="155" t="s">
        <v>202</v>
      </c>
    </row>
    <row r="135" spans="1:12">
      <c r="A135" s="145"/>
      <c r="B135" s="179"/>
      <c r="C135" s="130">
        <v>2</v>
      </c>
      <c r="D135" s="321" t="s">
        <v>203</v>
      </c>
      <c r="E135" s="321"/>
      <c r="F135" s="321"/>
      <c r="G135" s="321"/>
      <c r="H135" s="321"/>
      <c r="I135" s="321"/>
      <c r="J135" s="321"/>
      <c r="K135" s="130">
        <v>200</v>
      </c>
      <c r="L135" s="155" t="s">
        <v>202</v>
      </c>
    </row>
    <row r="136" spans="1:12">
      <c r="A136" s="145"/>
      <c r="B136" s="179"/>
      <c r="C136" s="130">
        <v>3</v>
      </c>
      <c r="D136" s="321" t="s">
        <v>13</v>
      </c>
      <c r="E136" s="321"/>
      <c r="F136" s="321"/>
      <c r="G136" s="321"/>
      <c r="H136" s="321"/>
      <c r="I136" s="321"/>
      <c r="J136" s="321"/>
      <c r="K136" s="130">
        <v>386</v>
      </c>
      <c r="L136" s="155" t="s">
        <v>202</v>
      </c>
    </row>
    <row r="137" spans="1:12">
      <c r="A137" s="145"/>
      <c r="B137" s="179"/>
      <c r="C137" s="130">
        <v>4</v>
      </c>
      <c r="D137" s="321" t="s">
        <v>14</v>
      </c>
      <c r="E137" s="321"/>
      <c r="F137" s="321"/>
      <c r="G137" s="321"/>
      <c r="H137" s="321"/>
      <c r="I137" s="321"/>
      <c r="J137" s="321"/>
      <c r="K137" s="130">
        <v>36</v>
      </c>
      <c r="L137" s="155" t="s">
        <v>202</v>
      </c>
    </row>
    <row r="138" spans="1:12">
      <c r="A138" s="145"/>
      <c r="B138" s="179"/>
      <c r="C138" s="130">
        <v>5</v>
      </c>
      <c r="D138" s="321" t="s">
        <v>15</v>
      </c>
      <c r="E138" s="321"/>
      <c r="F138" s="321"/>
      <c r="G138" s="321"/>
      <c r="H138" s="321"/>
      <c r="I138" s="321"/>
      <c r="J138" s="321"/>
      <c r="K138" s="130">
        <v>12</v>
      </c>
      <c r="L138" s="155" t="s">
        <v>93</v>
      </c>
    </row>
    <row r="139" spans="1:12">
      <c r="A139" s="145"/>
      <c r="B139" s="179"/>
      <c r="C139" s="130">
        <v>6</v>
      </c>
      <c r="D139" s="321" t="s">
        <v>204</v>
      </c>
      <c r="E139" s="321"/>
      <c r="F139" s="321"/>
      <c r="G139" s="321"/>
      <c r="H139" s="321"/>
      <c r="I139" s="321"/>
      <c r="J139" s="321"/>
      <c r="K139" s="130">
        <v>237</v>
      </c>
      <c r="L139" s="155" t="s">
        <v>202</v>
      </c>
    </row>
    <row r="140" spans="1:12">
      <c r="A140" s="145"/>
      <c r="B140" s="179"/>
      <c r="C140" s="150"/>
      <c r="D140" s="130"/>
      <c r="E140" s="130"/>
      <c r="F140" s="130"/>
      <c r="G140" s="130"/>
      <c r="H140" s="130"/>
      <c r="I140" s="130"/>
      <c r="J140" s="130"/>
      <c r="K140" s="130"/>
      <c r="L140" s="155"/>
    </row>
    <row r="141" spans="1:12">
      <c r="A141" s="145"/>
      <c r="B141" s="180">
        <v>6</v>
      </c>
      <c r="C141" s="70" t="s">
        <v>16</v>
      </c>
      <c r="D141" s="146"/>
      <c r="E141" s="130"/>
      <c r="F141" s="130"/>
      <c r="G141" s="130"/>
      <c r="H141" s="130"/>
      <c r="I141" s="130"/>
      <c r="J141" s="130"/>
      <c r="K141" s="130"/>
      <c r="L141" s="155"/>
    </row>
    <row r="142" spans="1:12">
      <c r="A142" s="145"/>
      <c r="B142" s="179"/>
      <c r="C142" s="148"/>
      <c r="D142" s="130"/>
      <c r="E142" s="130"/>
      <c r="F142" s="130"/>
      <c r="G142" s="130"/>
      <c r="H142" s="130"/>
      <c r="I142" s="130"/>
      <c r="J142" s="130"/>
      <c r="K142" s="130"/>
      <c r="L142" s="155"/>
    </row>
    <row r="143" spans="1:12">
      <c r="A143" s="145"/>
      <c r="B143" s="179"/>
      <c r="C143" s="130"/>
      <c r="D143" s="130">
        <v>1</v>
      </c>
      <c r="E143" s="130">
        <v>1</v>
      </c>
      <c r="F143" s="130">
        <v>128.71</v>
      </c>
      <c r="G143" s="130">
        <v>2.5</v>
      </c>
      <c r="H143" s="130">
        <v>0.2</v>
      </c>
      <c r="I143" s="130"/>
      <c r="J143" s="130"/>
      <c r="K143" s="130">
        <f>D143*E143*F143*G143*H143</f>
        <v>64.355000000000004</v>
      </c>
      <c r="L143" s="155"/>
    </row>
    <row r="144" spans="1:12">
      <c r="A144" s="145"/>
      <c r="B144" s="179"/>
      <c r="C144" s="130" t="s">
        <v>205</v>
      </c>
      <c r="D144" s="130"/>
      <c r="E144" s="130"/>
      <c r="F144" s="130"/>
      <c r="G144" s="130"/>
      <c r="H144" s="130"/>
      <c r="I144" s="130"/>
      <c r="J144" s="130"/>
      <c r="K144" s="130"/>
      <c r="L144" s="155"/>
    </row>
    <row r="145" spans="1:13">
      <c r="A145" s="145"/>
      <c r="B145" s="179"/>
      <c r="C145" s="130" t="s">
        <v>206</v>
      </c>
      <c r="D145" s="130">
        <v>2</v>
      </c>
      <c r="E145" s="130">
        <f>-1</f>
        <v>-1</v>
      </c>
      <c r="F145" s="130">
        <v>5.49</v>
      </c>
      <c r="G145" s="130">
        <v>3</v>
      </c>
      <c r="H145" s="130">
        <v>0.2</v>
      </c>
      <c r="I145" s="130"/>
      <c r="J145" s="130"/>
      <c r="K145" s="130">
        <f>D145*E145*F145*G145*H145</f>
        <v>-6.5880000000000001</v>
      </c>
      <c r="L145" s="155"/>
    </row>
    <row r="146" spans="1:13">
      <c r="A146" s="145"/>
      <c r="B146" s="179"/>
      <c r="C146" s="130" t="s">
        <v>207</v>
      </c>
      <c r="D146" s="130">
        <v>2</v>
      </c>
      <c r="E146" s="130">
        <v>-3.5</v>
      </c>
      <c r="F146" s="130">
        <v>1</v>
      </c>
      <c r="G146" s="130">
        <v>2.1</v>
      </c>
      <c r="H146" s="130">
        <v>0.2</v>
      </c>
      <c r="I146" s="130"/>
      <c r="J146" s="130"/>
      <c r="K146" s="130">
        <f>D146*E146*F146*G146*H146</f>
        <v>-2.94</v>
      </c>
      <c r="L146" s="155"/>
    </row>
    <row r="147" spans="1:13">
      <c r="A147" s="145"/>
      <c r="B147" s="179"/>
      <c r="C147" s="150"/>
      <c r="D147" s="150"/>
      <c r="E147" s="150"/>
      <c r="F147" s="150"/>
      <c r="G147" s="150"/>
      <c r="H147" s="150"/>
      <c r="I147" s="150"/>
      <c r="J147" s="150"/>
      <c r="K147" s="150"/>
      <c r="L147" s="157"/>
    </row>
    <row r="148" spans="1:13">
      <c r="A148" s="145"/>
      <c r="B148" s="180"/>
      <c r="C148" s="337" t="s">
        <v>48</v>
      </c>
      <c r="D148" s="338"/>
      <c r="E148" s="338"/>
      <c r="F148" s="338"/>
      <c r="G148" s="338"/>
      <c r="H148" s="338"/>
      <c r="I148" s="338"/>
      <c r="J148" s="339"/>
      <c r="K148" s="18">
        <f>SUM(K143:K147)</f>
        <v>54.826999999999998</v>
      </c>
      <c r="L148" s="158" t="s">
        <v>47</v>
      </c>
    </row>
    <row r="149" spans="1:13">
      <c r="A149" s="145"/>
      <c r="B149" s="179"/>
      <c r="C149" s="147"/>
      <c r="D149" s="148"/>
      <c r="E149" s="148"/>
      <c r="F149" s="148"/>
      <c r="G149" s="148"/>
      <c r="H149" s="148"/>
      <c r="I149" s="148"/>
      <c r="J149" s="148"/>
      <c r="K149" s="148"/>
      <c r="L149" s="159"/>
    </row>
    <row r="150" spans="1:13">
      <c r="A150" s="145"/>
      <c r="B150" s="180">
        <v>7</v>
      </c>
      <c r="C150" s="70" t="s">
        <v>63</v>
      </c>
      <c r="D150" s="146"/>
      <c r="E150" s="130"/>
      <c r="F150" s="130"/>
      <c r="G150" s="130"/>
      <c r="H150" s="130"/>
      <c r="I150" s="130"/>
      <c r="J150" s="130"/>
      <c r="K150" s="130"/>
      <c r="L150" s="155"/>
    </row>
    <row r="151" spans="1:13">
      <c r="A151" s="145"/>
      <c r="B151" s="179"/>
      <c r="C151" s="148"/>
      <c r="D151" s="130"/>
      <c r="E151" s="130"/>
      <c r="F151" s="130"/>
      <c r="G151" s="130"/>
      <c r="H151" s="130"/>
      <c r="I151" s="130"/>
      <c r="J151" s="130"/>
      <c r="K151" s="130"/>
      <c r="L151" s="135"/>
    </row>
    <row r="152" spans="1:13">
      <c r="A152" s="145"/>
      <c r="B152" s="179"/>
      <c r="C152" s="130" t="s">
        <v>135</v>
      </c>
      <c r="D152" s="130"/>
      <c r="E152" s="130"/>
      <c r="F152" s="130"/>
      <c r="G152" s="130"/>
      <c r="H152" s="130"/>
      <c r="I152" s="130"/>
      <c r="J152" s="130"/>
      <c r="K152" s="156">
        <v>384.6</v>
      </c>
      <c r="L152" s="155"/>
    </row>
    <row r="153" spans="1:13">
      <c r="A153" s="145"/>
      <c r="B153" s="179"/>
      <c r="C153" s="150" t="s">
        <v>136</v>
      </c>
      <c r="D153" s="150"/>
      <c r="E153" s="150"/>
      <c r="F153" s="150"/>
      <c r="G153" s="150"/>
      <c r="H153" s="150"/>
      <c r="I153" s="150"/>
      <c r="J153" s="150"/>
      <c r="K153" s="186">
        <v>384.6</v>
      </c>
      <c r="L153" s="157"/>
    </row>
    <row r="154" spans="1:13">
      <c r="A154" s="145"/>
      <c r="B154" s="180"/>
      <c r="C154" s="337" t="s">
        <v>48</v>
      </c>
      <c r="D154" s="338"/>
      <c r="E154" s="338"/>
      <c r="F154" s="338"/>
      <c r="G154" s="338"/>
      <c r="H154" s="338"/>
      <c r="I154" s="338"/>
      <c r="J154" s="339"/>
      <c r="K154" s="18">
        <f>K152+K153</f>
        <v>769.2</v>
      </c>
      <c r="L154" s="158" t="s">
        <v>202</v>
      </c>
    </row>
    <row r="155" spans="1:13">
      <c r="A155" s="145"/>
      <c r="B155" s="179"/>
      <c r="C155" s="147"/>
      <c r="D155" s="148"/>
      <c r="E155" s="148"/>
      <c r="F155" s="148"/>
      <c r="G155" s="148"/>
      <c r="H155" s="148"/>
      <c r="I155" s="148"/>
      <c r="J155" s="148"/>
      <c r="K155" s="148"/>
      <c r="L155" s="159"/>
    </row>
    <row r="156" spans="1:13">
      <c r="B156" s="181"/>
      <c r="C156" s="182"/>
      <c r="D156" s="150"/>
      <c r="E156" s="150"/>
      <c r="F156" s="150"/>
      <c r="G156" s="183"/>
      <c r="H156" s="183"/>
      <c r="I156" s="150"/>
      <c r="J156" s="183"/>
      <c r="K156" s="187"/>
      <c r="L156" s="188"/>
      <c r="M156" s="189"/>
    </row>
    <row r="157" spans="1:13">
      <c r="C157" s="179"/>
      <c r="D157" s="184"/>
      <c r="E157" s="184"/>
      <c r="F157" s="184"/>
      <c r="G157" s="179"/>
      <c r="H157" s="179"/>
      <c r="I157" s="184"/>
      <c r="J157" s="179"/>
      <c r="K157" s="179"/>
      <c r="L157" s="179"/>
    </row>
    <row r="158" spans="1:13">
      <c r="C158" s="179"/>
      <c r="D158" s="179"/>
      <c r="E158" s="179"/>
      <c r="F158" s="179"/>
      <c r="G158" s="179"/>
      <c r="H158" s="179"/>
      <c r="I158" s="179"/>
      <c r="J158" s="179"/>
      <c r="K158" s="179"/>
      <c r="L158" s="179"/>
    </row>
  </sheetData>
  <mergeCells count="21">
    <mergeCell ref="B2:I4"/>
    <mergeCell ref="D137:J137"/>
    <mergeCell ref="D138:J138"/>
    <mergeCell ref="D139:J139"/>
    <mergeCell ref="C148:J148"/>
    <mergeCell ref="C154:J154"/>
    <mergeCell ref="C131:J131"/>
    <mergeCell ref="K131:L131"/>
    <mergeCell ref="D134:J134"/>
    <mergeCell ref="D135:J135"/>
    <mergeCell ref="D136:J136"/>
    <mergeCell ref="F99:G99"/>
    <mergeCell ref="I99:J99"/>
    <mergeCell ref="K99:L99"/>
    <mergeCell ref="D100:L100"/>
    <mergeCell ref="C130:L130"/>
    <mergeCell ref="C34:G34"/>
    <mergeCell ref="C50:G50"/>
    <mergeCell ref="C96:H96"/>
    <mergeCell ref="C97:H97"/>
    <mergeCell ref="J98:L98"/>
  </mergeCells>
  <dataValidations count="1">
    <dataValidation errorStyle="warning" allowBlank="1" showInputMessage="1" showErrorMessage="1" error="CHECK : TEXT GREATER THAN 20" sqref="C156" xr:uid="{00000000-0002-0000-0500-000000000000}"/>
  </dataValidations>
  <pageMargins left="0.25" right="0.25" top="0.25" bottom="0.25" header="0.31496062992126" footer="0.31496062992126"/>
  <pageSetup scale="51"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57"/>
  <sheetViews>
    <sheetView view="pageBreakPreview" zoomScaleNormal="100" workbookViewId="0">
      <selection activeCell="D132" sqref="D132"/>
    </sheetView>
  </sheetViews>
  <sheetFormatPr defaultColWidth="9" defaultRowHeight="14.5"/>
  <cols>
    <col min="1" max="1" width="6" customWidth="1"/>
    <col min="2" max="2" width="6.6328125" customWidth="1"/>
    <col min="3" max="3" width="52.453125" customWidth="1"/>
    <col min="4" max="4" width="11.453125" customWidth="1"/>
    <col min="5" max="5" width="10.90625" customWidth="1"/>
    <col min="6" max="6" width="12.54296875" customWidth="1"/>
    <col min="7" max="7" width="12.36328125" customWidth="1"/>
    <col min="8" max="8" width="13.453125" customWidth="1"/>
    <col min="9" max="9" width="10.36328125" customWidth="1"/>
    <col min="10" max="10" width="15.6328125"/>
    <col min="12" max="12" width="9.6328125" customWidth="1"/>
    <col min="13" max="13" width="6.54296875" customWidth="1"/>
    <col min="14" max="14" width="13.453125" customWidth="1"/>
  </cols>
  <sheetData>
    <row r="1" spans="1:9">
      <c r="B1" t="s">
        <v>0</v>
      </c>
    </row>
    <row r="3" spans="1:9" s="1" customFormat="1" ht="13.75" customHeight="1">
      <c r="B3" s="340" t="s">
        <v>208</v>
      </c>
      <c r="C3" s="341"/>
      <c r="D3" s="341"/>
      <c r="E3" s="341"/>
      <c r="F3" s="341"/>
      <c r="G3" s="341"/>
      <c r="H3" s="341"/>
      <c r="I3" s="342"/>
    </row>
    <row r="4" spans="1:9" s="1" customFormat="1" ht="13.75" customHeight="1">
      <c r="B4" s="343"/>
      <c r="C4" s="344"/>
      <c r="D4" s="344"/>
      <c r="E4" s="344"/>
      <c r="F4" s="344"/>
      <c r="G4" s="344"/>
      <c r="H4" s="344"/>
      <c r="I4" s="345"/>
    </row>
    <row r="5" spans="1:9" s="1" customFormat="1" ht="14.4" customHeight="1">
      <c r="B5" s="346"/>
      <c r="C5" s="347"/>
      <c r="D5" s="347"/>
      <c r="E5" s="347"/>
      <c r="F5" s="347"/>
      <c r="G5" s="347"/>
      <c r="H5" s="347"/>
      <c r="I5" s="348"/>
    </row>
    <row r="6" spans="1:9" s="1" customFormat="1" ht="14">
      <c r="B6" s="2" t="s">
        <v>91</v>
      </c>
      <c r="C6" s="3" t="s">
        <v>92</v>
      </c>
      <c r="D6" s="4" t="s">
        <v>93</v>
      </c>
      <c r="E6" s="4" t="s">
        <v>94</v>
      </c>
      <c r="F6" s="3" t="s">
        <v>95</v>
      </c>
      <c r="G6" s="5" t="s">
        <v>96</v>
      </c>
      <c r="H6" s="5" t="s">
        <v>97</v>
      </c>
      <c r="I6" s="83" t="s">
        <v>98</v>
      </c>
    </row>
    <row r="7" spans="1:9" s="1" customFormat="1" ht="14">
      <c r="B7" s="6"/>
      <c r="C7" s="7" t="s">
        <v>4</v>
      </c>
      <c r="D7" s="8"/>
      <c r="E7" s="8"/>
      <c r="F7" s="9"/>
      <c r="G7" s="10"/>
      <c r="H7" s="10"/>
      <c r="I7" s="84"/>
    </row>
    <row r="8" spans="1:9" s="1" customFormat="1" ht="14">
      <c r="B8" s="6"/>
      <c r="C8" s="11" t="s">
        <v>152</v>
      </c>
      <c r="D8" s="12">
        <v>6</v>
      </c>
      <c r="E8" s="12">
        <v>2</v>
      </c>
      <c r="F8" s="13">
        <v>2</v>
      </c>
      <c r="G8" s="12">
        <v>1.8</v>
      </c>
      <c r="H8" s="14">
        <f>D8*E8*F8*G8</f>
        <v>43.2</v>
      </c>
      <c r="I8" s="6"/>
    </row>
    <row r="9" spans="1:9" s="1" customFormat="1" ht="14">
      <c r="B9" s="6"/>
      <c r="C9" s="11" t="s">
        <v>153</v>
      </c>
      <c r="D9" s="12">
        <v>6</v>
      </c>
      <c r="E9" s="12">
        <v>1.8</v>
      </c>
      <c r="F9" s="13">
        <v>1.8</v>
      </c>
      <c r="G9" s="12">
        <v>1.8</v>
      </c>
      <c r="H9" s="14">
        <f>D9*E9*F9*G9</f>
        <v>34.991999999999997</v>
      </c>
      <c r="I9" s="85"/>
    </row>
    <row r="10" spans="1:9" s="1" customFormat="1" ht="14">
      <c r="B10" s="6"/>
      <c r="C10" s="15"/>
      <c r="D10" s="6"/>
      <c r="E10" s="6"/>
      <c r="F10" s="6"/>
      <c r="G10" s="16"/>
      <c r="H10" s="17">
        <f>H8+H9</f>
        <v>78.191999999999993</v>
      </c>
      <c r="I10" s="86" t="s">
        <v>47</v>
      </c>
    </row>
    <row r="11" spans="1:9" s="1" customFormat="1" ht="14">
      <c r="B11" s="6"/>
      <c r="C11" s="15"/>
      <c r="D11" s="6"/>
      <c r="E11" s="6"/>
      <c r="F11" s="6"/>
      <c r="G11" s="16"/>
      <c r="H11" s="16"/>
      <c r="I11" s="6"/>
    </row>
    <row r="12" spans="1:9" s="1" customFormat="1" ht="14">
      <c r="B12" s="6"/>
      <c r="C12" s="11" t="s">
        <v>7</v>
      </c>
      <c r="D12" s="12">
        <v>12</v>
      </c>
      <c r="E12" s="12">
        <v>2</v>
      </c>
      <c r="F12" s="13">
        <v>2</v>
      </c>
      <c r="G12" s="12">
        <v>1.8</v>
      </c>
      <c r="H12" s="14">
        <f>D12*E12*F12*G12</f>
        <v>86.4</v>
      </c>
      <c r="I12" s="6"/>
    </row>
    <row r="13" spans="1:9" s="1" customFormat="1" ht="14">
      <c r="B13" s="6"/>
      <c r="C13" s="15"/>
      <c r="D13" s="6"/>
      <c r="E13" s="6"/>
      <c r="F13" s="6"/>
      <c r="G13" s="16"/>
      <c r="H13" s="18">
        <f>SUM(H12:H12)</f>
        <v>86.4</v>
      </c>
      <c r="I13" s="86" t="s">
        <v>47</v>
      </c>
    </row>
    <row r="14" spans="1:9" s="1" customFormat="1" ht="14">
      <c r="B14" s="6"/>
      <c r="C14" s="15" t="s">
        <v>156</v>
      </c>
      <c r="D14" s="12">
        <v>1</v>
      </c>
      <c r="E14" s="12">
        <v>15.25</v>
      </c>
      <c r="F14" s="13">
        <v>15</v>
      </c>
      <c r="G14" s="12">
        <v>0.6</v>
      </c>
      <c r="H14" s="14">
        <f>D14*E14*F14*G14</f>
        <v>137.25</v>
      </c>
      <c r="I14" s="6"/>
    </row>
    <row r="15" spans="1:9" s="1" customFormat="1" ht="14">
      <c r="B15" s="6"/>
      <c r="C15" s="15"/>
      <c r="D15" s="6"/>
      <c r="E15" s="6"/>
      <c r="F15" s="6"/>
      <c r="G15" s="16"/>
      <c r="H15" s="19">
        <f>H12+H13+H14</f>
        <v>310.05</v>
      </c>
      <c r="I15" s="86" t="s">
        <v>47</v>
      </c>
    </row>
    <row r="16" spans="1:9" s="1" customFormat="1" ht="14">
      <c r="A16" s="20"/>
      <c r="B16" s="21">
        <v>1</v>
      </c>
      <c r="C16" s="22" t="s">
        <v>99</v>
      </c>
      <c r="D16" s="23"/>
      <c r="E16" s="24"/>
      <c r="F16" s="23"/>
      <c r="G16" s="24"/>
      <c r="H16" s="24"/>
      <c r="I16" s="87"/>
    </row>
    <row r="17" spans="1:15" s="1" customFormat="1" ht="14">
      <c r="A17" s="20"/>
      <c r="B17" s="21"/>
      <c r="C17" s="11" t="s">
        <v>209</v>
      </c>
      <c r="D17" s="12">
        <v>12</v>
      </c>
      <c r="E17" s="12">
        <v>2</v>
      </c>
      <c r="F17" s="13">
        <v>2</v>
      </c>
      <c r="G17" s="12">
        <v>0.15</v>
      </c>
      <c r="H17" s="14">
        <f>D17*E17*F17*G17</f>
        <v>7.2</v>
      </c>
      <c r="I17" s="88"/>
    </row>
    <row r="18" spans="1:15" s="1" customFormat="1" ht="14">
      <c r="B18" s="21"/>
      <c r="C18" s="25"/>
      <c r="D18" s="23"/>
      <c r="E18" s="24"/>
      <c r="F18" s="23"/>
      <c r="G18" s="24"/>
      <c r="H18" s="18">
        <f>SUM(H17:H17)</f>
        <v>7.2</v>
      </c>
      <c r="I18" s="86" t="s">
        <v>47</v>
      </c>
    </row>
    <row r="19" spans="1:15" s="1" customFormat="1" ht="14">
      <c r="A19" s="20"/>
      <c r="B19" s="21"/>
      <c r="C19" s="25"/>
      <c r="D19" s="23"/>
      <c r="E19" s="24"/>
      <c r="F19" s="23"/>
      <c r="G19" s="24"/>
      <c r="H19" s="26"/>
      <c r="I19" s="89"/>
    </row>
    <row r="20" spans="1:15" s="1" customFormat="1" ht="14">
      <c r="B20" s="27"/>
      <c r="C20" s="331" t="s">
        <v>210</v>
      </c>
      <c r="D20" s="332"/>
      <c r="E20" s="332"/>
      <c r="F20" s="332"/>
      <c r="G20" s="333"/>
      <c r="H20" s="28">
        <f>H18</f>
        <v>7.2</v>
      </c>
      <c r="I20" s="86" t="s">
        <v>47</v>
      </c>
    </row>
    <row r="21" spans="1:15" s="1" customFormat="1" ht="14">
      <c r="A21" s="20"/>
      <c r="B21" s="29"/>
      <c r="C21" s="25"/>
      <c r="D21" s="23"/>
      <c r="E21" s="24"/>
      <c r="F21" s="23"/>
      <c r="G21" s="24"/>
      <c r="H21" s="24"/>
      <c r="I21" s="87"/>
    </row>
    <row r="22" spans="1:15" s="1" customFormat="1" ht="14">
      <c r="A22" s="20"/>
      <c r="B22" s="30">
        <v>2</v>
      </c>
      <c r="C22" s="31" t="s">
        <v>100</v>
      </c>
      <c r="D22" s="32"/>
      <c r="E22" s="33"/>
      <c r="F22" s="23"/>
      <c r="G22" s="34"/>
      <c r="H22" s="34"/>
      <c r="I22" s="90"/>
      <c r="O22" s="91"/>
    </row>
    <row r="23" spans="1:15" s="1" customFormat="1" ht="14">
      <c r="B23" s="35" t="s">
        <v>101</v>
      </c>
      <c r="C23" s="36" t="s">
        <v>157</v>
      </c>
      <c r="D23" s="37"/>
      <c r="E23" s="38"/>
      <c r="F23" s="38"/>
      <c r="G23" s="38"/>
      <c r="H23" s="39"/>
      <c r="I23" s="92"/>
      <c r="O23" s="91"/>
    </row>
    <row r="24" spans="1:15" s="1" customFormat="1" ht="14">
      <c r="A24" s="20"/>
      <c r="B24" s="21"/>
      <c r="C24" s="11" t="s">
        <v>152</v>
      </c>
      <c r="D24" s="12">
        <v>6</v>
      </c>
      <c r="E24" s="12">
        <v>1.8</v>
      </c>
      <c r="F24" s="13">
        <v>1.6</v>
      </c>
      <c r="G24" s="12">
        <v>0.45</v>
      </c>
      <c r="H24" s="14">
        <f>D24*E24*F24*G24</f>
        <v>7.7759999999999998</v>
      </c>
      <c r="I24" s="88"/>
      <c r="O24" s="91"/>
    </row>
    <row r="25" spans="1:15" s="1" customFormat="1" ht="14">
      <c r="B25" s="21"/>
      <c r="C25" s="11" t="s">
        <v>153</v>
      </c>
      <c r="D25" s="12">
        <v>6</v>
      </c>
      <c r="E25" s="12">
        <v>1.5</v>
      </c>
      <c r="F25" s="13">
        <v>1.5</v>
      </c>
      <c r="G25" s="12">
        <v>0.45</v>
      </c>
      <c r="H25" s="14">
        <f>D25*E25*F25*G25</f>
        <v>6.0750000000000002</v>
      </c>
      <c r="I25" s="93"/>
    </row>
    <row r="26" spans="1:15" s="1" customFormat="1" ht="14">
      <c r="B26" s="21"/>
      <c r="C26" s="25"/>
      <c r="D26" s="23"/>
      <c r="E26" s="24"/>
      <c r="F26" s="23"/>
      <c r="G26" s="24"/>
      <c r="H26" s="18">
        <f>H24+H25</f>
        <v>13.851000000000001</v>
      </c>
      <c r="I26" s="86" t="s">
        <v>47</v>
      </c>
    </row>
    <row r="27" spans="1:15" s="1" customFormat="1" ht="14">
      <c r="B27" s="35" t="s">
        <v>37</v>
      </c>
      <c r="C27" s="40" t="s">
        <v>103</v>
      </c>
      <c r="D27" s="41"/>
      <c r="E27" s="42"/>
      <c r="F27" s="42"/>
      <c r="G27" s="42"/>
      <c r="H27" s="43"/>
      <c r="I27" s="94"/>
    </row>
    <row r="28" spans="1:15" s="1" customFormat="1" ht="14">
      <c r="B28" s="44"/>
      <c r="C28" s="45" t="s">
        <v>158</v>
      </c>
      <c r="D28" s="12">
        <v>6</v>
      </c>
      <c r="E28" s="12">
        <v>0.5</v>
      </c>
      <c r="F28" s="12">
        <v>0.4</v>
      </c>
      <c r="G28" s="12">
        <v>13.8</v>
      </c>
      <c r="H28" s="14">
        <f t="shared" ref="H28:H29" si="0">(D28*E28*F28*G28)</f>
        <v>16.559999999999999</v>
      </c>
      <c r="I28" s="95"/>
    </row>
    <row r="29" spans="1:15" s="1" customFormat="1" ht="14">
      <c r="B29" s="44"/>
      <c r="C29" s="45" t="s">
        <v>158</v>
      </c>
      <c r="D29" s="12">
        <v>6</v>
      </c>
      <c r="E29" s="12">
        <v>0.4</v>
      </c>
      <c r="F29" s="12">
        <v>0.4</v>
      </c>
      <c r="G29" s="12">
        <v>13.8</v>
      </c>
      <c r="H29" s="14">
        <f t="shared" si="0"/>
        <v>13.247999999999999</v>
      </c>
      <c r="I29" s="93"/>
    </row>
    <row r="30" spans="1:15" s="1" customFormat="1" ht="14">
      <c r="B30" s="44"/>
      <c r="C30" s="46"/>
      <c r="D30" s="47"/>
      <c r="E30" s="47"/>
      <c r="F30" s="47"/>
      <c r="G30" s="47"/>
      <c r="H30" s="18">
        <f>H28+H29</f>
        <v>29.808</v>
      </c>
      <c r="I30" s="86" t="s">
        <v>47</v>
      </c>
    </row>
    <row r="31" spans="1:15" s="1" customFormat="1" ht="14">
      <c r="B31" s="48" t="s">
        <v>104</v>
      </c>
      <c r="C31" s="49" t="s">
        <v>211</v>
      </c>
      <c r="D31" s="50"/>
      <c r="E31" s="47"/>
      <c r="F31" s="47"/>
      <c r="G31" s="47"/>
      <c r="H31" s="39"/>
      <c r="I31" s="92"/>
    </row>
    <row r="32" spans="1:15" s="1" customFormat="1" ht="14">
      <c r="B32" s="44"/>
      <c r="C32" s="45" t="s">
        <v>212</v>
      </c>
      <c r="D32" s="12">
        <v>1</v>
      </c>
      <c r="E32" s="12">
        <v>15.25</v>
      </c>
      <c r="F32" s="12">
        <v>15</v>
      </c>
      <c r="G32" s="12">
        <v>0.15</v>
      </c>
      <c r="H32" s="14">
        <f t="shared" ref="H32" si="1">(D32*E32*F32*G32)</f>
        <v>34.3125</v>
      </c>
      <c r="I32" s="95"/>
    </row>
    <row r="33" spans="2:9" s="1" customFormat="1" ht="14">
      <c r="B33" s="44"/>
      <c r="C33" s="51"/>
      <c r="D33" s="38"/>
      <c r="E33" s="38"/>
      <c r="F33" s="38"/>
      <c r="G33" s="52"/>
      <c r="H33" s="18">
        <f>SUM(H32:H32)</f>
        <v>34.3125</v>
      </c>
      <c r="I33" s="86" t="s">
        <v>47</v>
      </c>
    </row>
    <row r="34" spans="2:9" s="1" customFormat="1" ht="14">
      <c r="B34" s="48" t="s">
        <v>106</v>
      </c>
      <c r="C34" s="49" t="s">
        <v>105</v>
      </c>
      <c r="D34" s="50"/>
      <c r="E34" s="47"/>
      <c r="F34" s="47"/>
      <c r="G34" s="47"/>
      <c r="H34" s="39"/>
      <c r="I34" s="92"/>
    </row>
    <row r="35" spans="2:9" s="1" customFormat="1" ht="14">
      <c r="B35" s="44"/>
      <c r="C35" s="45" t="s">
        <v>212</v>
      </c>
      <c r="D35" s="12">
        <v>1</v>
      </c>
      <c r="E35" s="12">
        <v>0.2</v>
      </c>
      <c r="F35" s="12">
        <v>0.45</v>
      </c>
      <c r="G35" s="12">
        <v>60</v>
      </c>
      <c r="H35" s="14">
        <f t="shared" ref="H35" si="2">(D35*E35*F35*G35)</f>
        <v>5.4</v>
      </c>
      <c r="I35" s="95"/>
    </row>
    <row r="36" spans="2:9" s="1" customFormat="1" ht="14">
      <c r="B36" s="44"/>
      <c r="C36" s="51"/>
      <c r="D36" s="38"/>
      <c r="E36" s="38"/>
      <c r="F36" s="38"/>
      <c r="G36" s="52"/>
      <c r="H36" s="18">
        <f>SUM(H35:H35)</f>
        <v>5.4</v>
      </c>
      <c r="I36" s="86" t="s">
        <v>47</v>
      </c>
    </row>
    <row r="37" spans="2:9" s="1" customFormat="1" ht="14">
      <c r="B37" s="53"/>
      <c r="C37" s="54"/>
      <c r="D37" s="55"/>
      <c r="E37" s="55"/>
      <c r="F37" s="55"/>
      <c r="G37" s="55"/>
      <c r="H37" s="56"/>
      <c r="I37" s="96"/>
    </row>
    <row r="38" spans="2:9" s="1" customFormat="1" ht="14">
      <c r="B38" s="57"/>
      <c r="C38" s="331" t="s">
        <v>110</v>
      </c>
      <c r="D38" s="332"/>
      <c r="E38" s="332"/>
      <c r="F38" s="332"/>
      <c r="G38" s="333"/>
      <c r="H38" s="28">
        <f>H26+H30+H33+H36</f>
        <v>83.371499999999997</v>
      </c>
      <c r="I38" s="86" t="s">
        <v>47</v>
      </c>
    </row>
    <row r="40" spans="2:9">
      <c r="B40" s="58" t="s">
        <v>91</v>
      </c>
      <c r="C40" s="3" t="s">
        <v>92</v>
      </c>
      <c r="D40" s="4" t="s">
        <v>93</v>
      </c>
      <c r="E40" s="4" t="s">
        <v>94</v>
      </c>
      <c r="F40" s="3" t="s">
        <v>95</v>
      </c>
      <c r="G40" s="5" t="s">
        <v>96</v>
      </c>
      <c r="H40" s="5" t="s">
        <v>97</v>
      </c>
      <c r="I40" s="83" t="s">
        <v>98</v>
      </c>
    </row>
    <row r="41" spans="2:9">
      <c r="B41" s="21">
        <v>1</v>
      </c>
      <c r="C41" s="31" t="s">
        <v>6</v>
      </c>
      <c r="D41" s="23"/>
      <c r="E41" s="24"/>
      <c r="F41" s="23"/>
      <c r="G41" s="24"/>
      <c r="H41" s="24"/>
      <c r="I41" s="87"/>
    </row>
    <row r="42" spans="2:9">
      <c r="B42" s="23"/>
      <c r="C42" s="22"/>
      <c r="D42" s="23"/>
      <c r="E42" s="24"/>
      <c r="F42" s="23"/>
      <c r="G42" s="59"/>
      <c r="H42" s="60"/>
      <c r="I42" s="97"/>
    </row>
    <row r="43" spans="2:9">
      <c r="B43" s="23" t="s">
        <v>101</v>
      </c>
      <c r="C43" s="61" t="s">
        <v>102</v>
      </c>
      <c r="D43" s="23"/>
      <c r="E43" s="24"/>
      <c r="F43" s="23"/>
      <c r="G43" s="59"/>
      <c r="H43" s="60"/>
      <c r="I43" s="97"/>
    </row>
    <row r="44" spans="2:9">
      <c r="B44" s="23"/>
      <c r="C44" s="23"/>
      <c r="D44" s="12">
        <v>12</v>
      </c>
      <c r="E44" s="12">
        <v>7.2</v>
      </c>
      <c r="F44" s="13">
        <v>0</v>
      </c>
      <c r="G44" s="62">
        <v>0.45</v>
      </c>
      <c r="H44" s="14">
        <f>D44*E44*G44</f>
        <v>38.880000000000003</v>
      </c>
      <c r="I44" s="97" t="s">
        <v>64</v>
      </c>
    </row>
    <row r="45" spans="2:9">
      <c r="B45" s="23"/>
      <c r="C45" s="23"/>
      <c r="D45" s="23"/>
      <c r="E45" s="24"/>
      <c r="F45" s="23"/>
      <c r="G45" s="59"/>
      <c r="H45" s="14"/>
      <c r="I45" s="97"/>
    </row>
    <row r="46" spans="2:9">
      <c r="B46" s="35" t="s">
        <v>37</v>
      </c>
      <c r="C46" s="40" t="s">
        <v>103</v>
      </c>
      <c r="D46" s="41"/>
      <c r="E46" s="42"/>
      <c r="F46" s="42"/>
      <c r="G46" s="63"/>
      <c r="H46" s="14"/>
      <c r="I46" s="39"/>
    </row>
    <row r="47" spans="2:9">
      <c r="B47" s="44"/>
      <c r="C47" s="45"/>
      <c r="D47" s="12">
        <v>12</v>
      </c>
      <c r="E47" s="12">
        <v>1.6</v>
      </c>
      <c r="F47" s="12">
        <v>0</v>
      </c>
      <c r="G47" s="62">
        <v>13.8</v>
      </c>
      <c r="H47" s="14">
        <f t="shared" ref="H47" si="3">D47*E47*G47</f>
        <v>264.95999999999998</v>
      </c>
      <c r="I47" s="98"/>
    </row>
    <row r="48" spans="2:9">
      <c r="B48" s="44"/>
      <c r="C48" s="46"/>
      <c r="D48" s="47"/>
      <c r="E48" s="47"/>
      <c r="F48" s="47"/>
      <c r="G48" s="64"/>
      <c r="H48" s="60">
        <f>SUM(H47:H47)</f>
        <v>264.95999999999998</v>
      </c>
      <c r="I48" s="97" t="s">
        <v>64</v>
      </c>
    </row>
    <row r="49" spans="2:12">
      <c r="B49" s="48" t="s">
        <v>104</v>
      </c>
      <c r="C49" s="40" t="s">
        <v>105</v>
      </c>
      <c r="D49" s="50"/>
      <c r="E49" s="47"/>
      <c r="F49" s="47"/>
      <c r="G49" s="64"/>
      <c r="H49" s="39"/>
      <c r="I49" s="39"/>
    </row>
    <row r="50" spans="2:12">
      <c r="B50" s="44"/>
      <c r="C50" s="45"/>
      <c r="D50" s="12">
        <v>2</v>
      </c>
      <c r="E50" s="12">
        <v>60</v>
      </c>
      <c r="F50" s="12"/>
      <c r="G50" s="62">
        <v>0.37</v>
      </c>
      <c r="H50" s="14">
        <f>D50*E50*G50</f>
        <v>44.4</v>
      </c>
      <c r="I50" s="98"/>
    </row>
    <row r="51" spans="2:12">
      <c r="B51" s="44"/>
      <c r="C51" s="51"/>
      <c r="D51" s="38"/>
      <c r="E51" s="38"/>
      <c r="F51" s="38"/>
      <c r="G51" s="65"/>
      <c r="H51" s="60">
        <f>SUM(H50:H50)</f>
        <v>44.4</v>
      </c>
      <c r="I51" s="97" t="s">
        <v>64</v>
      </c>
    </row>
    <row r="52" spans="2:12">
      <c r="B52" s="53"/>
      <c r="C52" s="54"/>
      <c r="D52" s="55"/>
      <c r="E52" s="55"/>
      <c r="F52" s="55"/>
      <c r="G52" s="55"/>
      <c r="H52" s="56"/>
      <c r="I52" s="96"/>
    </row>
    <row r="53" spans="2:12">
      <c r="B53" s="57"/>
      <c r="C53" s="331" t="s">
        <v>111</v>
      </c>
      <c r="D53" s="332"/>
      <c r="E53" s="332"/>
      <c r="F53" s="332"/>
      <c r="G53" s="333"/>
      <c r="H53" s="66">
        <f>H44+H48+H51</f>
        <v>348.24</v>
      </c>
      <c r="I53" s="86" t="s">
        <v>64</v>
      </c>
      <c r="K53" s="99"/>
    </row>
    <row r="57" spans="2:12" ht="42">
      <c r="B57" s="67" t="s">
        <v>91</v>
      </c>
      <c r="C57" s="67" t="s">
        <v>92</v>
      </c>
      <c r="D57" s="68" t="s">
        <v>112</v>
      </c>
      <c r="E57" s="68" t="s">
        <v>113</v>
      </c>
      <c r="F57" s="68" t="s">
        <v>94</v>
      </c>
      <c r="G57" s="68" t="s">
        <v>114</v>
      </c>
      <c r="H57" s="68" t="s">
        <v>115</v>
      </c>
      <c r="I57" s="100" t="s">
        <v>116</v>
      </c>
      <c r="J57" s="67" t="s">
        <v>117</v>
      </c>
      <c r="K57" s="67" t="s">
        <v>118</v>
      </c>
      <c r="L57" s="67" t="s">
        <v>119</v>
      </c>
    </row>
    <row r="58" spans="2:12" s="1" customFormat="1" ht="14">
      <c r="B58" s="69">
        <v>3</v>
      </c>
      <c r="C58" s="70" t="s">
        <v>120</v>
      </c>
      <c r="D58" s="71"/>
      <c r="E58" s="42"/>
      <c r="F58" s="42"/>
      <c r="G58" s="42"/>
      <c r="H58" s="42"/>
      <c r="I58" s="101"/>
      <c r="J58" s="43"/>
      <c r="K58" s="102"/>
      <c r="L58" s="103"/>
    </row>
    <row r="59" spans="2:12" s="1" customFormat="1" ht="14">
      <c r="B59" s="72" t="s">
        <v>101</v>
      </c>
      <c r="C59" s="73" t="s">
        <v>102</v>
      </c>
      <c r="D59" s="74"/>
      <c r="E59" s="75"/>
      <c r="F59" s="76"/>
      <c r="G59" s="76"/>
      <c r="H59" s="76"/>
      <c r="I59" s="76"/>
      <c r="J59" s="76"/>
      <c r="K59" s="104"/>
      <c r="L59" s="105"/>
    </row>
    <row r="60" spans="2:12" s="1" customFormat="1" ht="14">
      <c r="B60" s="77"/>
      <c r="C60" s="78" t="s">
        <v>152</v>
      </c>
      <c r="D60" s="75"/>
      <c r="E60" s="38"/>
      <c r="F60" s="38"/>
      <c r="G60" s="38"/>
      <c r="H60" s="38"/>
      <c r="I60" s="81"/>
      <c r="J60" s="39"/>
      <c r="K60" s="106"/>
      <c r="L60" s="107"/>
    </row>
    <row r="61" spans="2:12" s="1" customFormat="1" ht="14">
      <c r="B61" s="77"/>
      <c r="C61" s="79" t="s">
        <v>163</v>
      </c>
      <c r="D61" s="75"/>
      <c r="E61" s="38"/>
      <c r="F61" s="38"/>
      <c r="G61" s="38"/>
      <c r="H61" s="38"/>
      <c r="I61" s="81"/>
      <c r="J61" s="39"/>
      <c r="K61" s="106"/>
      <c r="L61" s="107"/>
    </row>
    <row r="62" spans="2:12" s="1" customFormat="1" ht="14">
      <c r="B62" s="80"/>
      <c r="C62" s="51" t="s">
        <v>164</v>
      </c>
      <c r="D62" s="38">
        <v>10</v>
      </c>
      <c r="E62" s="38">
        <v>12</v>
      </c>
      <c r="F62" s="81">
        <f>1.35+0.6</f>
        <v>1.95</v>
      </c>
      <c r="G62" s="82">
        <v>12</v>
      </c>
      <c r="H62" s="81">
        <f>D62*D62/162</f>
        <v>0.61728395061728403</v>
      </c>
      <c r="I62" s="76"/>
      <c r="J62" s="81">
        <f>(E62*F62*G62*H62)</f>
        <v>173.333333333333</v>
      </c>
      <c r="K62" s="108"/>
      <c r="L62" s="109"/>
    </row>
    <row r="63" spans="2:12" s="1" customFormat="1" ht="14">
      <c r="B63" s="80"/>
      <c r="C63" s="51" t="s">
        <v>165</v>
      </c>
      <c r="D63" s="38">
        <v>10</v>
      </c>
      <c r="E63" s="38">
        <v>12</v>
      </c>
      <c r="F63" s="81">
        <f>1.35+0.6</f>
        <v>1.95</v>
      </c>
      <c r="G63" s="82">
        <v>12</v>
      </c>
      <c r="H63" s="81">
        <f>D63*D63/162</f>
        <v>0.61728395061728403</v>
      </c>
      <c r="I63" s="76"/>
      <c r="J63" s="81">
        <f>(E63*F63*G63*H63)</f>
        <v>173.333333333333</v>
      </c>
      <c r="K63" s="108"/>
      <c r="L63" s="109"/>
    </row>
    <row r="64" spans="2:12" s="1" customFormat="1" ht="14">
      <c r="B64" s="80"/>
      <c r="C64" s="51"/>
      <c r="D64" s="38"/>
      <c r="E64" s="38"/>
      <c r="F64" s="81"/>
      <c r="G64" s="82"/>
      <c r="H64" s="81"/>
      <c r="I64" s="76"/>
      <c r="J64" s="81"/>
      <c r="K64" s="108"/>
      <c r="L64" s="109"/>
    </row>
    <row r="65" spans="2:12" s="1" customFormat="1" ht="14">
      <c r="B65" s="80"/>
      <c r="C65" s="79" t="s">
        <v>166</v>
      </c>
      <c r="D65" s="38"/>
      <c r="E65" s="38"/>
      <c r="F65" s="81"/>
      <c r="G65" s="82"/>
      <c r="H65" s="81"/>
      <c r="I65" s="76"/>
      <c r="J65" s="81"/>
      <c r="K65" s="108"/>
      <c r="L65" s="109"/>
    </row>
    <row r="66" spans="2:12" s="1" customFormat="1" ht="14">
      <c r="B66" s="80"/>
      <c r="C66" s="51" t="s">
        <v>164</v>
      </c>
      <c r="D66" s="38">
        <v>10</v>
      </c>
      <c r="E66" s="38">
        <v>12</v>
      </c>
      <c r="F66" s="81">
        <f>1.35+0.6</f>
        <v>1.95</v>
      </c>
      <c r="G66" s="82">
        <v>8</v>
      </c>
      <c r="H66" s="81">
        <f t="shared" ref="H66:H72" si="4">D66*D66/162</f>
        <v>0.61728395061728403</v>
      </c>
      <c r="I66" s="76"/>
      <c r="J66" s="81">
        <f t="shared" ref="J66:J72" si="5">(E66*F66*G66*H66)</f>
        <v>115.555555555556</v>
      </c>
      <c r="K66" s="108"/>
      <c r="L66" s="109"/>
    </row>
    <row r="67" spans="2:12" s="1" customFormat="1" ht="14">
      <c r="B67" s="80"/>
      <c r="C67" s="51" t="s">
        <v>165</v>
      </c>
      <c r="D67" s="38">
        <v>10</v>
      </c>
      <c r="E67" s="38">
        <v>12</v>
      </c>
      <c r="F67" s="81">
        <f>1.35+0.6</f>
        <v>1.95</v>
      </c>
      <c r="G67" s="82">
        <v>8</v>
      </c>
      <c r="H67" s="81">
        <f t="shared" si="4"/>
        <v>0.61728395061728403</v>
      </c>
      <c r="I67" s="76"/>
      <c r="J67" s="81">
        <f t="shared" si="5"/>
        <v>115.555555555556</v>
      </c>
      <c r="K67" s="108"/>
      <c r="L67" s="109"/>
    </row>
    <row r="68" spans="2:12" s="1" customFormat="1" ht="14">
      <c r="B68" s="80"/>
      <c r="C68" s="51"/>
      <c r="D68" s="38"/>
      <c r="E68" s="38"/>
      <c r="F68" s="81"/>
      <c r="G68" s="82"/>
      <c r="H68" s="81"/>
      <c r="I68" s="76"/>
      <c r="J68" s="81"/>
      <c r="K68" s="108"/>
      <c r="L68" s="109"/>
    </row>
    <row r="69" spans="2:12" s="1" customFormat="1" ht="14">
      <c r="B69" s="80"/>
      <c r="C69" s="78" t="s">
        <v>153</v>
      </c>
      <c r="D69" s="75"/>
      <c r="E69" s="38"/>
      <c r="F69" s="38"/>
      <c r="G69" s="38"/>
      <c r="H69" s="38"/>
      <c r="I69" s="81"/>
      <c r="J69" s="39"/>
      <c r="K69" s="108"/>
      <c r="L69" s="109"/>
    </row>
    <row r="70" spans="2:12" s="1" customFormat="1" ht="14">
      <c r="B70" s="80"/>
      <c r="C70" s="79" t="s">
        <v>163</v>
      </c>
      <c r="D70" s="75"/>
      <c r="E70" s="38"/>
      <c r="F70" s="38"/>
      <c r="G70" s="38"/>
      <c r="H70" s="38"/>
      <c r="I70" s="81"/>
      <c r="J70" s="39"/>
      <c r="K70" s="108"/>
      <c r="L70" s="109"/>
    </row>
    <row r="71" spans="2:12" s="1" customFormat="1" ht="14">
      <c r="B71" s="80"/>
      <c r="C71" s="51" t="s">
        <v>164</v>
      </c>
      <c r="D71" s="38">
        <v>10</v>
      </c>
      <c r="E71" s="38">
        <v>12</v>
      </c>
      <c r="F71" s="81">
        <f>1.35+0.6</f>
        <v>1.95</v>
      </c>
      <c r="G71" s="82">
        <f>(F72-0.6)/0.15+1</f>
        <v>10</v>
      </c>
      <c r="H71" s="81">
        <f t="shared" si="4"/>
        <v>0.61728395061728403</v>
      </c>
      <c r="I71" s="76"/>
      <c r="J71" s="81">
        <f t="shared" si="5"/>
        <v>144.444444444444</v>
      </c>
      <c r="K71" s="108"/>
      <c r="L71" s="109"/>
    </row>
    <row r="72" spans="2:12" s="1" customFormat="1" ht="14">
      <c r="B72" s="80"/>
      <c r="C72" s="51" t="s">
        <v>165</v>
      </c>
      <c r="D72" s="38">
        <v>10</v>
      </c>
      <c r="E72" s="38">
        <v>12</v>
      </c>
      <c r="F72" s="81">
        <f>1.35+0.6</f>
        <v>1.95</v>
      </c>
      <c r="G72" s="82">
        <v>12</v>
      </c>
      <c r="H72" s="81">
        <f t="shared" si="4"/>
        <v>0.61728395061728403</v>
      </c>
      <c r="I72" s="76"/>
      <c r="J72" s="81">
        <f t="shared" si="5"/>
        <v>173.333333333333</v>
      </c>
      <c r="K72" s="108"/>
      <c r="L72" s="109"/>
    </row>
    <row r="73" spans="2:12" s="1" customFormat="1" ht="14">
      <c r="B73" s="80"/>
      <c r="C73" s="51"/>
      <c r="D73" s="38"/>
      <c r="E73" s="38"/>
      <c r="F73" s="81"/>
      <c r="G73" s="82"/>
      <c r="H73" s="81"/>
      <c r="I73" s="76"/>
      <c r="J73" s="81"/>
      <c r="K73" s="108"/>
      <c r="L73" s="109"/>
    </row>
    <row r="74" spans="2:12" s="1" customFormat="1" ht="14">
      <c r="B74" s="80"/>
      <c r="C74" s="79" t="s">
        <v>166</v>
      </c>
      <c r="D74" s="38"/>
      <c r="E74" s="38"/>
      <c r="F74" s="81"/>
      <c r="G74" s="82"/>
      <c r="H74" s="81"/>
      <c r="I74" s="76"/>
      <c r="J74" s="81"/>
      <c r="K74" s="108"/>
      <c r="L74" s="109"/>
    </row>
    <row r="75" spans="2:12" s="1" customFormat="1" ht="14">
      <c r="B75" s="80"/>
      <c r="C75" s="51" t="s">
        <v>164</v>
      </c>
      <c r="D75" s="38">
        <v>10</v>
      </c>
      <c r="E75" s="38">
        <v>12</v>
      </c>
      <c r="F75" s="81">
        <f>1.35+0.6</f>
        <v>1.95</v>
      </c>
      <c r="G75" s="82">
        <f>(F76-0.6)/0.25+1</f>
        <v>6.4</v>
      </c>
      <c r="H75" s="81">
        <f>D75*D75/162</f>
        <v>0.61728395061728403</v>
      </c>
      <c r="I75" s="76"/>
      <c r="J75" s="81">
        <f>(E75*F75*G75*H75)</f>
        <v>92.4444444444445</v>
      </c>
      <c r="K75" s="108"/>
      <c r="L75" s="109"/>
    </row>
    <row r="76" spans="2:12" s="1" customFormat="1" ht="14">
      <c r="B76" s="80"/>
      <c r="C76" s="51" t="s">
        <v>165</v>
      </c>
      <c r="D76" s="38">
        <v>10</v>
      </c>
      <c r="E76" s="38">
        <v>12</v>
      </c>
      <c r="F76" s="81">
        <f>1.35+0.6</f>
        <v>1.95</v>
      </c>
      <c r="G76" s="82">
        <v>8</v>
      </c>
      <c r="H76" s="81">
        <f>D76*D76/162</f>
        <v>0.61728395061728403</v>
      </c>
      <c r="I76" s="76"/>
      <c r="J76" s="81">
        <f>(E76*F76*G76*H76)</f>
        <v>115.555555555556</v>
      </c>
      <c r="K76" s="108"/>
      <c r="L76" s="109"/>
    </row>
    <row r="77" spans="2:12" s="1" customFormat="1" ht="14">
      <c r="B77" s="80"/>
      <c r="C77" s="51"/>
      <c r="D77" s="38"/>
      <c r="E77" s="38"/>
      <c r="F77" s="81"/>
      <c r="G77" s="82"/>
      <c r="H77" s="81"/>
      <c r="I77" s="76"/>
      <c r="J77" s="81"/>
      <c r="K77" s="108"/>
      <c r="L77" s="109"/>
    </row>
    <row r="78" spans="2:12" s="1" customFormat="1" ht="14">
      <c r="B78" s="80"/>
      <c r="C78" s="51"/>
      <c r="D78" s="38"/>
      <c r="E78" s="38"/>
      <c r="F78" s="81"/>
      <c r="G78" s="82"/>
      <c r="H78" s="81"/>
      <c r="I78" s="76"/>
      <c r="J78" s="81"/>
      <c r="K78" s="108"/>
      <c r="L78" s="109"/>
    </row>
    <row r="79" spans="2:12" s="1" customFormat="1" ht="14">
      <c r="B79" s="80"/>
      <c r="C79" s="51"/>
      <c r="D79" s="38"/>
      <c r="E79" s="38"/>
      <c r="F79" s="81"/>
      <c r="G79" s="82"/>
      <c r="H79" s="81"/>
      <c r="I79" s="76"/>
      <c r="J79" s="81"/>
      <c r="K79" s="108"/>
      <c r="L79" s="109"/>
    </row>
    <row r="80" spans="2:12" s="1" customFormat="1" ht="14">
      <c r="B80" s="35" t="s">
        <v>37</v>
      </c>
      <c r="C80" s="40" t="s">
        <v>103</v>
      </c>
      <c r="D80" s="41"/>
      <c r="E80" s="42"/>
      <c r="F80" s="42"/>
      <c r="G80" s="42"/>
      <c r="H80" s="43"/>
      <c r="I80" s="39"/>
      <c r="J80" s="76"/>
      <c r="K80" s="104"/>
      <c r="L80" s="105"/>
    </row>
    <row r="81" spans="2:12" s="1" customFormat="1" ht="14">
      <c r="B81" s="80"/>
      <c r="C81" s="110" t="s">
        <v>124</v>
      </c>
      <c r="D81" s="38">
        <v>16</v>
      </c>
      <c r="E81" s="38">
        <v>6</v>
      </c>
      <c r="F81" s="38">
        <v>13.8</v>
      </c>
      <c r="G81" s="38">
        <v>8</v>
      </c>
      <c r="H81" s="81">
        <f>D81*D81/162</f>
        <v>1.5802469135802499</v>
      </c>
      <c r="I81" s="76"/>
      <c r="J81" s="39"/>
      <c r="K81" s="108">
        <f>E81*F81*G81*H81</f>
        <v>1046.75555555556</v>
      </c>
      <c r="L81" s="133"/>
    </row>
    <row r="82" spans="2:12" s="1" customFormat="1" ht="14">
      <c r="B82" s="80"/>
      <c r="C82" s="110" t="s">
        <v>213</v>
      </c>
      <c r="D82" s="38">
        <v>20</v>
      </c>
      <c r="E82" s="38">
        <v>6</v>
      </c>
      <c r="F82" s="38">
        <v>13.08</v>
      </c>
      <c r="G82" s="38">
        <v>4</v>
      </c>
      <c r="H82" s="81">
        <f>D82*D82/162</f>
        <v>2.4691358024691401</v>
      </c>
      <c r="I82" s="76"/>
      <c r="J82" s="39"/>
      <c r="K82" s="108">
        <f>E82*F82*G82*H82</f>
        <v>775.11111111111097</v>
      </c>
      <c r="L82" s="133"/>
    </row>
    <row r="83" spans="2:12">
      <c r="B83" s="111"/>
      <c r="C83" s="51" t="s">
        <v>125</v>
      </c>
      <c r="D83" s="38">
        <v>8</v>
      </c>
      <c r="E83" s="38">
        <v>6</v>
      </c>
      <c r="F83" s="38">
        <v>1.46</v>
      </c>
      <c r="G83" s="82">
        <v>92</v>
      </c>
      <c r="H83" s="81">
        <f t="shared" ref="H83:H85" si="6">D83*D83/162</f>
        <v>0.39506172839506198</v>
      </c>
      <c r="I83" s="81">
        <f>(E83*F83*G83*H83)</f>
        <v>318.38814814814799</v>
      </c>
      <c r="J83" s="39"/>
      <c r="K83" s="106"/>
      <c r="L83" s="105"/>
    </row>
    <row r="84" spans="2:12">
      <c r="B84" s="111"/>
      <c r="C84" s="51" t="s">
        <v>125</v>
      </c>
      <c r="D84" s="38">
        <v>8</v>
      </c>
      <c r="E84" s="38">
        <v>6</v>
      </c>
      <c r="F84" s="38">
        <v>0.56000000000000005</v>
      </c>
      <c r="G84" s="82">
        <v>92</v>
      </c>
      <c r="H84" s="81">
        <f t="shared" si="6"/>
        <v>0.39506172839506198</v>
      </c>
      <c r="I84" s="81">
        <f>(E84*F84*G84*H84)</f>
        <v>122.121481481481</v>
      </c>
      <c r="J84" s="39"/>
      <c r="K84" s="106"/>
      <c r="L84" s="105"/>
    </row>
    <row r="85" spans="2:12">
      <c r="B85" s="111"/>
      <c r="C85" s="51" t="s">
        <v>125</v>
      </c>
      <c r="D85" s="38">
        <v>8</v>
      </c>
      <c r="E85" s="38">
        <v>6</v>
      </c>
      <c r="F85" s="38">
        <v>0.96</v>
      </c>
      <c r="G85" s="82">
        <v>92</v>
      </c>
      <c r="H85" s="81">
        <f t="shared" si="6"/>
        <v>0.39506172839506198</v>
      </c>
      <c r="I85" s="81">
        <f>(E85*F85*G85*H85)</f>
        <v>209.35111111111101</v>
      </c>
      <c r="J85" s="39"/>
      <c r="K85" s="106"/>
      <c r="L85" s="105"/>
    </row>
    <row r="86" spans="2:12">
      <c r="B86" s="111"/>
      <c r="C86" s="51"/>
      <c r="D86" s="38"/>
      <c r="E86" s="38"/>
      <c r="F86" s="38"/>
      <c r="G86" s="82"/>
      <c r="H86" s="81"/>
      <c r="I86" s="81"/>
      <c r="J86" s="39"/>
      <c r="K86" s="106"/>
      <c r="L86" s="105"/>
    </row>
    <row r="87" spans="2:12">
      <c r="B87" s="111"/>
      <c r="C87" s="110" t="s">
        <v>214</v>
      </c>
      <c r="D87" s="38">
        <v>16</v>
      </c>
      <c r="E87" s="38">
        <v>6</v>
      </c>
      <c r="F87" s="38">
        <v>13.8</v>
      </c>
      <c r="G87" s="38">
        <v>4</v>
      </c>
      <c r="H87" s="81">
        <f>D87*D87/162</f>
        <v>1.5802469135802499</v>
      </c>
      <c r="I87" s="76"/>
      <c r="J87" s="39"/>
      <c r="K87" s="108">
        <f>E87*F87*G87*H87</f>
        <v>523.37777777777796</v>
      </c>
      <c r="L87" s="105"/>
    </row>
    <row r="88" spans="2:12">
      <c r="B88" s="111"/>
      <c r="C88" s="110" t="s">
        <v>215</v>
      </c>
      <c r="D88" s="38">
        <v>12</v>
      </c>
      <c r="E88" s="38">
        <v>6</v>
      </c>
      <c r="F88" s="38">
        <v>13.8</v>
      </c>
      <c r="G88" s="38">
        <v>8</v>
      </c>
      <c r="H88" s="81">
        <f t="shared" ref="H88:H91" si="7">D88*D88/162</f>
        <v>0.88888888888888895</v>
      </c>
      <c r="I88" s="76"/>
      <c r="J88" s="39"/>
      <c r="K88" s="108">
        <f>E88*F88*G88*H88</f>
        <v>588.79999999999995</v>
      </c>
      <c r="L88" s="105"/>
    </row>
    <row r="89" spans="2:12">
      <c r="B89" s="111"/>
      <c r="C89" s="51" t="s">
        <v>125</v>
      </c>
      <c r="D89" s="38">
        <v>8</v>
      </c>
      <c r="E89" s="38">
        <v>6</v>
      </c>
      <c r="F89" s="38">
        <v>1.46</v>
      </c>
      <c r="G89" s="82">
        <v>92</v>
      </c>
      <c r="H89" s="81">
        <f t="shared" si="7"/>
        <v>0.39506172839506198</v>
      </c>
      <c r="I89" s="81">
        <f>(E89*F89*G89*H89)</f>
        <v>318.38814814814799</v>
      </c>
      <c r="J89" s="39"/>
      <c r="K89" s="106"/>
      <c r="L89" s="105"/>
    </row>
    <row r="90" spans="2:12">
      <c r="B90" s="111"/>
      <c r="C90" s="51" t="s">
        <v>125</v>
      </c>
      <c r="D90" s="38">
        <v>8</v>
      </c>
      <c r="E90" s="38">
        <v>6</v>
      </c>
      <c r="F90" s="38">
        <v>0.56000000000000005</v>
      </c>
      <c r="G90" s="82">
        <v>92</v>
      </c>
      <c r="H90" s="81">
        <f t="shared" si="7"/>
        <v>0.39506172839506198</v>
      </c>
      <c r="I90" s="81">
        <f>(E90*F90*G90*H90)</f>
        <v>122.121481481481</v>
      </c>
      <c r="J90" s="39"/>
      <c r="K90" s="106"/>
      <c r="L90" s="105"/>
    </row>
    <row r="91" spans="2:12">
      <c r="B91" s="111"/>
      <c r="C91" s="51" t="s">
        <v>125</v>
      </c>
      <c r="D91" s="38">
        <v>8</v>
      </c>
      <c r="E91" s="38">
        <v>6</v>
      </c>
      <c r="F91" s="38">
        <v>0.96</v>
      </c>
      <c r="G91" s="82">
        <v>92</v>
      </c>
      <c r="H91" s="81">
        <f t="shared" si="7"/>
        <v>0.39506172839506198</v>
      </c>
      <c r="I91" s="81">
        <f>(E91*F91*G91*H91)</f>
        <v>209.35111111111101</v>
      </c>
      <c r="J91" s="39"/>
      <c r="K91" s="106"/>
      <c r="L91" s="105"/>
    </row>
    <row r="92" spans="2:12">
      <c r="B92" s="111"/>
      <c r="C92" s="51"/>
      <c r="D92" s="38"/>
      <c r="E92" s="38"/>
      <c r="F92" s="38"/>
      <c r="G92" s="82"/>
      <c r="H92" s="81"/>
      <c r="I92" s="81"/>
      <c r="J92" s="39"/>
      <c r="K92" s="106"/>
      <c r="L92" s="105"/>
    </row>
    <row r="93" spans="2:12">
      <c r="B93" s="111"/>
      <c r="C93" s="51"/>
      <c r="D93" s="38"/>
      <c r="E93" s="38"/>
      <c r="F93" s="38"/>
      <c r="G93" s="82"/>
      <c r="H93" s="81"/>
      <c r="I93" s="81"/>
      <c r="J93" s="39"/>
      <c r="K93" s="106"/>
      <c r="L93" s="105"/>
    </row>
    <row r="94" spans="2:12">
      <c r="B94" s="111"/>
      <c r="C94" s="112"/>
      <c r="D94" s="112"/>
      <c r="E94" s="112"/>
      <c r="F94" s="112"/>
      <c r="G94" s="112"/>
      <c r="H94" s="112"/>
      <c r="I94" s="112"/>
      <c r="J94" s="112"/>
      <c r="K94" s="134"/>
      <c r="L94" s="135"/>
    </row>
    <row r="95" spans="2:12">
      <c r="B95" s="111"/>
      <c r="C95" s="51"/>
      <c r="D95" s="38"/>
      <c r="E95" s="38"/>
      <c r="F95" s="38"/>
      <c r="G95" s="82"/>
      <c r="H95" s="81"/>
      <c r="I95" s="81"/>
      <c r="J95" s="39"/>
      <c r="K95" s="106"/>
      <c r="L95" s="105"/>
    </row>
    <row r="96" spans="2:12" s="1" customFormat="1" ht="14">
      <c r="B96" s="48" t="s">
        <v>104</v>
      </c>
      <c r="C96" s="40" t="s">
        <v>126</v>
      </c>
      <c r="D96" s="50"/>
      <c r="E96" s="47"/>
      <c r="F96" s="47"/>
      <c r="G96" s="47"/>
      <c r="H96" s="39"/>
      <c r="I96" s="39"/>
      <c r="J96" s="76"/>
      <c r="K96" s="104"/>
      <c r="L96" s="105"/>
    </row>
    <row r="97" spans="1:12" s="1" customFormat="1" ht="14">
      <c r="A97" s="113"/>
      <c r="B97" s="114"/>
      <c r="C97" s="115" t="s">
        <v>216</v>
      </c>
      <c r="D97" s="38"/>
      <c r="E97" s="38"/>
      <c r="F97" s="38"/>
      <c r="G97" s="38"/>
      <c r="H97" s="81"/>
      <c r="I97" s="81"/>
      <c r="J97" s="39"/>
      <c r="K97" s="106"/>
      <c r="L97" s="105"/>
    </row>
    <row r="98" spans="1:12" s="1" customFormat="1" ht="14">
      <c r="A98" s="116"/>
      <c r="B98" s="114"/>
      <c r="C98" s="117" t="s">
        <v>127</v>
      </c>
      <c r="D98" s="38">
        <v>12</v>
      </c>
      <c r="E98" s="38">
        <v>1</v>
      </c>
      <c r="F98" s="38">
        <v>15.5</v>
      </c>
      <c r="G98" s="38">
        <v>2</v>
      </c>
      <c r="H98" s="81">
        <f>(D98*D98/162)</f>
        <v>0.88888888888888895</v>
      </c>
      <c r="I98" s="76"/>
      <c r="J98" s="76"/>
      <c r="K98" s="108">
        <f>E98*F98*G98*H98+1.5</f>
        <v>29.0555555555556</v>
      </c>
      <c r="L98" s="109"/>
    </row>
    <row r="99" spans="1:12" s="1" customFormat="1" ht="14">
      <c r="A99" s="116"/>
      <c r="B99" s="114"/>
      <c r="C99" s="117" t="s">
        <v>217</v>
      </c>
      <c r="D99" s="38">
        <v>12</v>
      </c>
      <c r="E99" s="38">
        <v>1</v>
      </c>
      <c r="F99" s="81">
        <f>F98*2/3</f>
        <v>10.3333333333333</v>
      </c>
      <c r="G99" s="38">
        <v>2</v>
      </c>
      <c r="H99" s="81">
        <f>(D99*D99/162)</f>
        <v>0.88888888888888895</v>
      </c>
      <c r="I99" s="76"/>
      <c r="J99" s="76"/>
      <c r="K99" s="108">
        <f>E99*F99*G99*H99+1.5</f>
        <v>19.870370370370399</v>
      </c>
      <c r="L99" s="109"/>
    </row>
    <row r="100" spans="1:12" s="1" customFormat="1" ht="14">
      <c r="A100" s="116"/>
      <c r="B100" s="114"/>
      <c r="C100" s="117" t="s">
        <v>128</v>
      </c>
      <c r="D100" s="38">
        <v>12</v>
      </c>
      <c r="E100" s="38">
        <v>1</v>
      </c>
      <c r="F100" s="118">
        <v>91.5</v>
      </c>
      <c r="G100" s="38">
        <v>6</v>
      </c>
      <c r="H100" s="81">
        <f t="shared" ref="H100:H109" si="8">(D100*D100/162)</f>
        <v>0.88888888888888895</v>
      </c>
      <c r="I100" s="76"/>
      <c r="J100" s="76"/>
      <c r="K100" s="108"/>
      <c r="L100" s="109">
        <f>H100*G100*F100*E100+1.5</f>
        <v>489.5</v>
      </c>
    </row>
    <row r="101" spans="1:12" s="1" customFormat="1" ht="14">
      <c r="A101" s="116"/>
      <c r="B101" s="114"/>
      <c r="C101" s="117" t="s">
        <v>129</v>
      </c>
      <c r="D101" s="38">
        <v>8</v>
      </c>
      <c r="E101" s="38">
        <v>1</v>
      </c>
      <c r="F101" s="38">
        <v>1.32</v>
      </c>
      <c r="G101" s="82">
        <v>520</v>
      </c>
      <c r="H101" s="81">
        <f t="shared" si="8"/>
        <v>0.39506172839506198</v>
      </c>
      <c r="I101" s="81">
        <f>(E101*F101*G101*H101)</f>
        <v>271.17037037036999</v>
      </c>
      <c r="J101" s="39"/>
      <c r="K101" s="106"/>
      <c r="L101" s="105"/>
    </row>
    <row r="102" spans="1:12" s="1" customFormat="1" ht="14">
      <c r="A102" s="116"/>
      <c r="B102" s="119"/>
      <c r="C102" s="117" t="s">
        <v>218</v>
      </c>
      <c r="D102" s="38">
        <v>8</v>
      </c>
      <c r="E102" s="38">
        <v>1</v>
      </c>
      <c r="F102" s="38">
        <v>1.32</v>
      </c>
      <c r="G102" s="82">
        <v>300</v>
      </c>
      <c r="H102" s="81">
        <f t="shared" si="8"/>
        <v>0.39506172839506198</v>
      </c>
      <c r="I102" s="81">
        <f>(E102*F102*G102*H102)</f>
        <v>156.444444444444</v>
      </c>
      <c r="J102" s="39"/>
      <c r="K102" s="106"/>
      <c r="L102" s="105"/>
    </row>
    <row r="103" spans="1:12" s="1" customFormat="1" ht="14">
      <c r="A103" s="116"/>
      <c r="B103" s="119"/>
      <c r="C103" s="117"/>
      <c r="D103" s="38"/>
      <c r="E103" s="38"/>
      <c r="F103" s="38"/>
      <c r="G103" s="82"/>
      <c r="H103" s="81"/>
      <c r="I103" s="81"/>
      <c r="J103" s="39"/>
      <c r="K103" s="106"/>
      <c r="L103" s="105"/>
    </row>
    <row r="104" spans="1:12" s="1" customFormat="1" ht="14">
      <c r="A104" s="116"/>
      <c r="B104" s="119"/>
      <c r="C104" s="115" t="s">
        <v>219</v>
      </c>
      <c r="D104" s="38"/>
      <c r="E104" s="38"/>
      <c r="F104" s="38"/>
      <c r="G104" s="38"/>
      <c r="H104" s="81"/>
      <c r="I104" s="81"/>
      <c r="J104" s="39"/>
      <c r="K104" s="106"/>
      <c r="L104" s="105"/>
    </row>
    <row r="105" spans="1:12" s="1" customFormat="1" ht="14">
      <c r="A105" s="116"/>
      <c r="B105" s="119"/>
      <c r="C105" s="117" t="s">
        <v>168</v>
      </c>
      <c r="D105" s="38">
        <v>16</v>
      </c>
      <c r="E105" s="38">
        <v>1</v>
      </c>
      <c r="F105" s="38">
        <v>30</v>
      </c>
      <c r="G105" s="38">
        <v>2</v>
      </c>
      <c r="H105" s="81">
        <f t="shared" si="8"/>
        <v>1.5802469135802499</v>
      </c>
      <c r="I105" s="76"/>
      <c r="J105" s="76"/>
      <c r="K105" s="108">
        <f>E105*F105*G105*H105+1.5</f>
        <v>96.314814814814795</v>
      </c>
      <c r="L105" s="109"/>
    </row>
    <row r="106" spans="1:12" s="1" customFormat="1" ht="14">
      <c r="A106" s="116"/>
      <c r="B106" s="119"/>
      <c r="C106" s="117" t="s">
        <v>169</v>
      </c>
      <c r="D106" s="38">
        <v>16</v>
      </c>
      <c r="E106" s="38">
        <v>1</v>
      </c>
      <c r="F106" s="81">
        <v>17</v>
      </c>
      <c r="G106" s="38">
        <v>2</v>
      </c>
      <c r="H106" s="81">
        <f t="shared" si="8"/>
        <v>1.5802469135802499</v>
      </c>
      <c r="I106" s="76"/>
      <c r="J106" s="76"/>
      <c r="K106" s="108">
        <f>E106*F106*G106*H106+1.5</f>
        <v>55.228395061728399</v>
      </c>
      <c r="L106" s="109"/>
    </row>
    <row r="107" spans="1:12" s="1" customFormat="1" ht="14">
      <c r="A107" s="116"/>
      <c r="B107" s="119"/>
      <c r="C107" s="117" t="s">
        <v>170</v>
      </c>
      <c r="D107" s="38">
        <v>16</v>
      </c>
      <c r="E107" s="38">
        <v>1</v>
      </c>
      <c r="F107" s="118">
        <v>30</v>
      </c>
      <c r="G107" s="38">
        <v>4</v>
      </c>
      <c r="H107" s="81">
        <f t="shared" si="8"/>
        <v>1.5802469135802499</v>
      </c>
      <c r="I107" s="76"/>
      <c r="J107" s="76"/>
      <c r="K107" s="108"/>
      <c r="L107" s="109">
        <f>H107*G107*F107*E107+1.5</f>
        <v>191.12962962962999</v>
      </c>
    </row>
    <row r="108" spans="1:12" s="1" customFormat="1" ht="14">
      <c r="A108" s="116"/>
      <c r="B108" s="119"/>
      <c r="C108" s="117" t="s">
        <v>129</v>
      </c>
      <c r="D108" s="38">
        <v>8</v>
      </c>
      <c r="E108" s="38">
        <v>1</v>
      </c>
      <c r="F108" s="38">
        <v>1.32</v>
      </c>
      <c r="G108" s="82">
        <v>200</v>
      </c>
      <c r="H108" s="81">
        <f t="shared" si="8"/>
        <v>0.39506172839506198</v>
      </c>
      <c r="I108" s="81">
        <f>(E108*F108*G108*H108)</f>
        <v>104.29629629629601</v>
      </c>
      <c r="J108" s="39"/>
      <c r="K108" s="106"/>
      <c r="L108" s="105"/>
    </row>
    <row r="109" spans="1:12" s="1" customFormat="1" ht="14">
      <c r="A109" s="116"/>
      <c r="B109" s="119"/>
      <c r="C109" s="117" t="s">
        <v>218</v>
      </c>
      <c r="D109" s="38">
        <v>8</v>
      </c>
      <c r="E109" s="38">
        <v>1</v>
      </c>
      <c r="F109" s="38">
        <v>1.32</v>
      </c>
      <c r="G109" s="82">
        <v>200</v>
      </c>
      <c r="H109" s="81">
        <f t="shared" si="8"/>
        <v>0.39506172839506198</v>
      </c>
      <c r="I109" s="81">
        <f>(E109*F109*G109*H109)</f>
        <v>104.29629629629601</v>
      </c>
      <c r="J109" s="39"/>
      <c r="K109" s="106"/>
      <c r="L109" s="105"/>
    </row>
    <row r="110" spans="1:12" s="1" customFormat="1" ht="14">
      <c r="A110" s="116"/>
      <c r="B110" s="119"/>
      <c r="C110" s="40" t="s">
        <v>220</v>
      </c>
      <c r="D110" s="38"/>
      <c r="E110" s="38"/>
      <c r="F110" s="38"/>
      <c r="G110" s="82"/>
      <c r="H110" s="81"/>
      <c r="I110" s="81"/>
      <c r="J110" s="39"/>
      <c r="K110" s="106"/>
      <c r="L110" s="105"/>
    </row>
    <row r="111" spans="1:12" s="1" customFormat="1" ht="14">
      <c r="A111" s="116"/>
      <c r="B111" s="119"/>
      <c r="C111" s="115" t="s">
        <v>219</v>
      </c>
      <c r="D111" s="38"/>
      <c r="E111" s="38"/>
      <c r="F111" s="38"/>
      <c r="G111" s="38"/>
      <c r="H111" s="81"/>
      <c r="I111" s="81"/>
      <c r="J111" s="39"/>
      <c r="K111" s="106"/>
      <c r="L111" s="105"/>
    </row>
    <row r="112" spans="1:12" s="1" customFormat="1" ht="14">
      <c r="A112" s="116"/>
      <c r="B112" s="119"/>
      <c r="C112" s="117" t="s">
        <v>168</v>
      </c>
      <c r="D112" s="38">
        <v>16</v>
      </c>
      <c r="E112" s="38">
        <v>1</v>
      </c>
      <c r="F112" s="38">
        <v>30</v>
      </c>
      <c r="G112" s="38">
        <v>2</v>
      </c>
      <c r="H112" s="81">
        <f t="shared" ref="H112:H116" si="9">(D112*D112/162)</f>
        <v>1.5802469135802499</v>
      </c>
      <c r="I112" s="76"/>
      <c r="J112" s="76"/>
      <c r="K112" s="108">
        <f>E112*F112*G112*H112+1.5</f>
        <v>96.314814814814795</v>
      </c>
      <c r="L112" s="109"/>
    </row>
    <row r="113" spans="1:12" s="1" customFormat="1" ht="14">
      <c r="A113" s="116"/>
      <c r="B113" s="119"/>
      <c r="C113" s="117" t="s">
        <v>169</v>
      </c>
      <c r="D113" s="38">
        <v>16</v>
      </c>
      <c r="E113" s="38">
        <v>1</v>
      </c>
      <c r="F113" s="81">
        <v>17</v>
      </c>
      <c r="G113" s="38">
        <v>2</v>
      </c>
      <c r="H113" s="81">
        <f t="shared" si="9"/>
        <v>1.5802469135802499</v>
      </c>
      <c r="I113" s="76"/>
      <c r="J113" s="76"/>
      <c r="K113" s="108">
        <f>E113*F113*G113*H113+1.5</f>
        <v>55.228395061728399</v>
      </c>
      <c r="L113" s="109"/>
    </row>
    <row r="114" spans="1:12" s="1" customFormat="1" ht="14">
      <c r="A114" s="116"/>
      <c r="B114" s="119"/>
      <c r="C114" s="117" t="s">
        <v>170</v>
      </c>
      <c r="D114" s="38">
        <v>16</v>
      </c>
      <c r="E114" s="38">
        <v>1</v>
      </c>
      <c r="F114" s="118">
        <v>30</v>
      </c>
      <c r="G114" s="38">
        <v>4</v>
      </c>
      <c r="H114" s="81">
        <f t="shared" si="9"/>
        <v>1.5802469135802499</v>
      </c>
      <c r="I114" s="76"/>
      <c r="J114" s="76"/>
      <c r="K114" s="108"/>
      <c r="L114" s="109">
        <f>H114*G114*F114*E114+1.5</f>
        <v>191.12962962962999</v>
      </c>
    </row>
    <row r="115" spans="1:12" s="1" customFormat="1" ht="14">
      <c r="A115" s="116"/>
      <c r="B115" s="119"/>
      <c r="C115" s="117" t="s">
        <v>129</v>
      </c>
      <c r="D115" s="38">
        <v>8</v>
      </c>
      <c r="E115" s="38">
        <v>1</v>
      </c>
      <c r="F115" s="38">
        <v>1.32</v>
      </c>
      <c r="G115" s="82">
        <v>200</v>
      </c>
      <c r="H115" s="81">
        <f t="shared" si="9"/>
        <v>0.39506172839506198</v>
      </c>
      <c r="I115" s="81">
        <f>(E115*F115*G115*H115)</f>
        <v>104.29629629629601</v>
      </c>
      <c r="J115" s="39"/>
      <c r="K115" s="106"/>
      <c r="L115" s="105"/>
    </row>
    <row r="116" spans="1:12" s="1" customFormat="1" ht="14">
      <c r="A116" s="116"/>
      <c r="B116" s="119"/>
      <c r="C116" s="117" t="s">
        <v>218</v>
      </c>
      <c r="D116" s="38">
        <v>8</v>
      </c>
      <c r="E116" s="38">
        <v>1</v>
      </c>
      <c r="F116" s="38">
        <v>1.32</v>
      </c>
      <c r="G116" s="82">
        <v>200</v>
      </c>
      <c r="H116" s="81">
        <f t="shared" si="9"/>
        <v>0.39506172839506198</v>
      </c>
      <c r="I116" s="81">
        <f>(E116*F116*G116*H116)</f>
        <v>104.29629629629601</v>
      </c>
      <c r="J116" s="39"/>
      <c r="K116" s="106"/>
      <c r="L116" s="105"/>
    </row>
    <row r="117" spans="1:12" s="1" customFormat="1" ht="14">
      <c r="A117" s="116"/>
      <c r="B117" s="119"/>
      <c r="C117" s="117"/>
      <c r="D117" s="38"/>
      <c r="E117" s="38"/>
      <c r="F117" s="38"/>
      <c r="G117" s="82"/>
      <c r="H117" s="81"/>
      <c r="I117" s="81"/>
      <c r="J117" s="39"/>
      <c r="K117" s="106"/>
      <c r="L117" s="105"/>
    </row>
    <row r="118" spans="1:12" s="1" customFormat="1" ht="14">
      <c r="A118" s="116"/>
      <c r="B118" s="114"/>
      <c r="C118" s="117"/>
      <c r="D118" s="38"/>
      <c r="E118" s="38"/>
      <c r="F118" s="38"/>
      <c r="G118" s="82"/>
      <c r="H118" s="81"/>
      <c r="I118" s="81"/>
      <c r="J118" s="39"/>
      <c r="K118" s="106"/>
      <c r="L118" s="105"/>
    </row>
    <row r="119" spans="1:12" s="1" customFormat="1" ht="14">
      <c r="A119" s="116"/>
      <c r="B119" s="114"/>
      <c r="C119" s="331" t="s">
        <v>132</v>
      </c>
      <c r="D119" s="332"/>
      <c r="E119" s="332"/>
      <c r="F119" s="332"/>
      <c r="G119" s="332"/>
      <c r="H119" s="333"/>
      <c r="I119" s="136">
        <f>SUM(I62:I118)</f>
        <v>2144.5214814814799</v>
      </c>
      <c r="J119" s="136">
        <f>SUM(J62:J118)</f>
        <v>1103.55555555556</v>
      </c>
      <c r="K119" s="136">
        <f>SUM(K62:K118)</f>
        <v>3286.0567901234599</v>
      </c>
      <c r="L119" s="136">
        <f>SUM(L62:L118)</f>
        <v>871.75925925925901</v>
      </c>
    </row>
    <row r="120" spans="1:12" s="1" customFormat="1" ht="14">
      <c r="A120" s="116"/>
      <c r="B120" s="114"/>
      <c r="C120" s="331" t="s">
        <v>133</v>
      </c>
      <c r="D120" s="332"/>
      <c r="E120" s="332"/>
      <c r="F120" s="332"/>
      <c r="G120" s="332"/>
      <c r="H120" s="333"/>
      <c r="I120" s="137">
        <f>I119*1.05</f>
        <v>2251.7475555555602</v>
      </c>
      <c r="J120" s="137">
        <f>J119*1.05</f>
        <v>1158.7333333333299</v>
      </c>
      <c r="K120" s="138">
        <f>K119*1.05</f>
        <v>3450.35962962963</v>
      </c>
      <c r="L120" s="138">
        <f>L119*1.05</f>
        <v>915.34722222222194</v>
      </c>
    </row>
    <row r="121" spans="1:12" s="1" customFormat="1" ht="14">
      <c r="A121" s="116"/>
      <c r="B121" s="120"/>
      <c r="C121" s="121"/>
      <c r="D121" s="122"/>
      <c r="E121" s="122"/>
      <c r="F121" s="122"/>
      <c r="G121" s="123"/>
      <c r="H121" s="124"/>
      <c r="I121" s="139" t="s">
        <v>48</v>
      </c>
      <c r="J121" s="334">
        <f>L120+K120+J120+I120</f>
        <v>7776.1877407407401</v>
      </c>
      <c r="K121" s="335"/>
      <c r="L121" s="336"/>
    </row>
    <row r="122" spans="1:12" s="1" customFormat="1" ht="14">
      <c r="A122" s="116"/>
      <c r="B122" s="120"/>
      <c r="C122" s="121"/>
      <c r="D122" s="122"/>
      <c r="E122" s="122"/>
      <c r="F122" s="122"/>
      <c r="G122" s="123"/>
      <c r="H122" s="124"/>
      <c r="I122" s="124"/>
      <c r="J122" s="140"/>
      <c r="K122" s="140"/>
      <c r="L122" s="20"/>
    </row>
    <row r="123" spans="1:12" ht="28.5">
      <c r="B123" s="67" t="s">
        <v>91</v>
      </c>
      <c r="C123" s="67" t="s">
        <v>172</v>
      </c>
      <c r="D123" s="68" t="s">
        <v>173</v>
      </c>
      <c r="E123" s="68" t="s">
        <v>94</v>
      </c>
      <c r="F123" s="351" t="s">
        <v>174</v>
      </c>
      <c r="G123" s="352"/>
      <c r="H123" s="125" t="s">
        <v>175</v>
      </c>
      <c r="I123" s="353" t="s">
        <v>176</v>
      </c>
      <c r="J123" s="354"/>
      <c r="K123" s="353" t="s">
        <v>177</v>
      </c>
      <c r="L123" s="354"/>
    </row>
    <row r="124" spans="1:12" s="1" customFormat="1" ht="14">
      <c r="B124" s="69">
        <v>4</v>
      </c>
      <c r="C124" s="70" t="s">
        <v>178</v>
      </c>
      <c r="D124" s="355"/>
      <c r="E124" s="356"/>
      <c r="F124" s="356"/>
      <c r="G124" s="356"/>
      <c r="H124" s="356"/>
      <c r="I124" s="356"/>
      <c r="J124" s="356"/>
      <c r="K124" s="356"/>
      <c r="L124" s="357"/>
    </row>
    <row r="125" spans="1:12" s="1" customFormat="1" ht="14">
      <c r="A125" s="116"/>
      <c r="B125" s="114"/>
      <c r="C125" s="126"/>
      <c r="D125" s="127"/>
      <c r="E125" s="38"/>
      <c r="F125" s="364"/>
      <c r="G125" s="364"/>
      <c r="H125" s="38"/>
      <c r="I125" s="365"/>
      <c r="J125" s="366"/>
      <c r="K125" s="365"/>
      <c r="L125" s="367"/>
    </row>
    <row r="126" spans="1:12" s="1" customFormat="1" ht="14">
      <c r="A126" s="116"/>
      <c r="B126" s="114"/>
      <c r="C126" s="126"/>
      <c r="D126" s="127"/>
      <c r="E126" s="38"/>
      <c r="F126" s="38"/>
      <c r="G126" s="38"/>
      <c r="H126" s="38"/>
      <c r="I126" s="108"/>
      <c r="J126" s="141"/>
      <c r="K126" s="108"/>
      <c r="L126" s="142"/>
    </row>
    <row r="127" spans="1:12" s="1" customFormat="1">
      <c r="A127" s="116"/>
      <c r="B127" s="114"/>
      <c r="C127" s="128" t="s">
        <v>189</v>
      </c>
      <c r="D127" s="129"/>
      <c r="E127" s="130"/>
      <c r="F127" s="130"/>
      <c r="G127" s="131"/>
      <c r="H127" s="130"/>
      <c r="I127" s="76"/>
      <c r="J127" s="143"/>
      <c r="K127" s="108"/>
      <c r="L127" s="142"/>
    </row>
    <row r="128" spans="1:12" s="1" customFormat="1">
      <c r="A128" s="116"/>
      <c r="B128" s="114"/>
      <c r="C128" s="132" t="s">
        <v>190</v>
      </c>
      <c r="D128" s="129"/>
      <c r="E128" s="130">
        <v>6</v>
      </c>
      <c r="F128" s="130">
        <v>15</v>
      </c>
      <c r="G128" s="131" t="s">
        <v>73</v>
      </c>
      <c r="H128" s="130">
        <v>10.87</v>
      </c>
      <c r="I128" s="76"/>
      <c r="J128" s="143">
        <f t="shared" ref="J128:J131" si="10">E128*F128*H128</f>
        <v>978.3</v>
      </c>
      <c r="K128" s="108"/>
      <c r="L128" s="142"/>
    </row>
    <row r="129" spans="1:12" s="1" customFormat="1">
      <c r="A129" s="116"/>
      <c r="B129" s="114"/>
      <c r="C129" s="132" t="s">
        <v>191</v>
      </c>
      <c r="D129" s="129"/>
      <c r="E129" s="130">
        <v>6</v>
      </c>
      <c r="F129" s="130">
        <v>15</v>
      </c>
      <c r="G129" s="131" t="s">
        <v>73</v>
      </c>
      <c r="H129" s="130">
        <v>10.87</v>
      </c>
      <c r="I129" s="76"/>
      <c r="J129" s="143">
        <f t="shared" si="10"/>
        <v>978.3</v>
      </c>
      <c r="K129" s="108"/>
      <c r="L129" s="142"/>
    </row>
    <row r="130" spans="1:12" s="1" customFormat="1">
      <c r="A130" s="116"/>
      <c r="B130" s="114"/>
      <c r="C130" s="132" t="s">
        <v>192</v>
      </c>
      <c r="D130" s="129"/>
      <c r="E130" s="130">
        <v>90</v>
      </c>
      <c r="F130" s="130">
        <v>0.9</v>
      </c>
      <c r="G130" s="131" t="s">
        <v>73</v>
      </c>
      <c r="H130" s="130">
        <v>5.95</v>
      </c>
      <c r="I130" s="76"/>
      <c r="J130" s="143">
        <f t="shared" si="10"/>
        <v>481.95</v>
      </c>
      <c r="K130" s="108"/>
      <c r="L130" s="142"/>
    </row>
    <row r="131" spans="1:12" s="1" customFormat="1">
      <c r="A131" s="116"/>
      <c r="B131" s="114"/>
      <c r="C131" s="132" t="s">
        <v>193</v>
      </c>
      <c r="D131" s="129"/>
      <c r="E131" s="130">
        <v>93</v>
      </c>
      <c r="F131" s="130">
        <v>1.1000000000000001</v>
      </c>
      <c r="G131" s="131" t="s">
        <v>73</v>
      </c>
      <c r="H131" s="130">
        <v>5.95</v>
      </c>
      <c r="I131" s="76"/>
      <c r="J131" s="143">
        <f t="shared" si="10"/>
        <v>608.68499999999995</v>
      </c>
      <c r="K131" s="108"/>
      <c r="L131" s="142"/>
    </row>
    <row r="132" spans="1:12" s="1" customFormat="1">
      <c r="A132" s="116"/>
      <c r="B132" s="114"/>
      <c r="C132" s="132" t="s">
        <v>194</v>
      </c>
      <c r="D132" s="129"/>
      <c r="E132" s="130">
        <v>17</v>
      </c>
      <c r="F132" s="130">
        <v>15</v>
      </c>
      <c r="G132" s="131" t="s">
        <v>73</v>
      </c>
      <c r="H132" s="130">
        <v>9.67</v>
      </c>
      <c r="I132" s="76"/>
      <c r="J132" s="143">
        <f>E132*F132</f>
        <v>255</v>
      </c>
      <c r="K132" s="108"/>
      <c r="L132" s="142"/>
    </row>
    <row r="133" spans="1:12" s="1" customFormat="1">
      <c r="A133" s="116"/>
      <c r="B133" s="114"/>
      <c r="C133" s="132" t="s">
        <v>195</v>
      </c>
      <c r="D133" s="129"/>
      <c r="E133" s="130">
        <v>6</v>
      </c>
      <c r="F133" s="130">
        <v>15</v>
      </c>
      <c r="G133" s="131" t="s">
        <v>73</v>
      </c>
      <c r="H133" s="130">
        <v>10.87</v>
      </c>
      <c r="I133" s="76"/>
      <c r="J133" s="143">
        <f>E133*F133*H133</f>
        <v>978.3</v>
      </c>
      <c r="K133" s="108"/>
      <c r="L133" s="142"/>
    </row>
    <row r="134" spans="1:12" s="1" customFormat="1">
      <c r="A134" s="116"/>
      <c r="B134" s="114"/>
      <c r="C134" s="132" t="s">
        <v>196</v>
      </c>
      <c r="D134" s="132"/>
      <c r="E134" s="130">
        <v>12</v>
      </c>
      <c r="F134" s="130">
        <v>0.13500000000000001</v>
      </c>
      <c r="G134" s="131" t="s">
        <v>73</v>
      </c>
      <c r="H134" s="130">
        <v>94.2</v>
      </c>
      <c r="I134" s="76"/>
      <c r="J134" s="143">
        <f>E134*F134*H134</f>
        <v>152.60400000000001</v>
      </c>
      <c r="K134" s="108"/>
      <c r="L134" s="142"/>
    </row>
    <row r="135" spans="1:12" s="1" customFormat="1">
      <c r="A135" s="116"/>
      <c r="B135" s="114"/>
      <c r="C135" s="132" t="s">
        <v>197</v>
      </c>
      <c r="D135" s="132"/>
      <c r="E135" s="130">
        <v>140</v>
      </c>
      <c r="F135" s="130">
        <v>0.03</v>
      </c>
      <c r="G135" s="131" t="s">
        <v>73</v>
      </c>
      <c r="H135" s="130">
        <v>39.25</v>
      </c>
      <c r="I135" s="76"/>
      <c r="J135" s="143">
        <f>E135*F135*H135</f>
        <v>164.85</v>
      </c>
      <c r="K135" s="365"/>
      <c r="L135" s="367"/>
    </row>
    <row r="136" spans="1:12" s="1" customFormat="1">
      <c r="A136" s="116"/>
      <c r="B136" s="114"/>
      <c r="C136" s="132"/>
      <c r="D136" s="132"/>
      <c r="E136" s="112"/>
      <c r="F136" s="112"/>
      <c r="G136" s="112"/>
      <c r="H136" s="112"/>
      <c r="I136" s="76"/>
      <c r="J136" s="143"/>
      <c r="K136" s="365"/>
      <c r="L136" s="367"/>
    </row>
    <row r="137" spans="1:12" s="1" customFormat="1" ht="14">
      <c r="A137" s="116"/>
      <c r="B137" s="114"/>
      <c r="C137" s="368"/>
      <c r="D137" s="369"/>
      <c r="E137" s="369"/>
      <c r="F137" s="369"/>
      <c r="G137" s="369"/>
      <c r="H137" s="369"/>
      <c r="I137" s="369"/>
      <c r="J137" s="369"/>
      <c r="K137" s="369"/>
      <c r="L137" s="370"/>
    </row>
    <row r="138" spans="1:12" s="1" customFormat="1" ht="14">
      <c r="A138" s="116"/>
      <c r="B138" s="144"/>
      <c r="C138" s="331" t="s">
        <v>201</v>
      </c>
      <c r="D138" s="332"/>
      <c r="E138" s="332"/>
      <c r="F138" s="332"/>
      <c r="G138" s="332"/>
      <c r="H138" s="332"/>
      <c r="I138" s="332"/>
      <c r="J138" s="333"/>
      <c r="K138" s="371">
        <f>J128+J129+J130+J131+J132+J133+J134+J135</f>
        <v>4597.9889999999996</v>
      </c>
      <c r="L138" s="372"/>
    </row>
    <row r="139" spans="1:12">
      <c r="A139" s="145"/>
      <c r="B139" s="146"/>
      <c r="C139" s="147"/>
      <c r="D139" s="148"/>
      <c r="E139" s="148"/>
      <c r="F139" s="148"/>
      <c r="G139" s="148"/>
      <c r="H139" s="148"/>
      <c r="I139" s="148"/>
      <c r="J139" s="148"/>
      <c r="K139" s="148"/>
      <c r="L139" s="154"/>
    </row>
    <row r="140" spans="1:12">
      <c r="A140" s="145"/>
      <c r="B140" s="149">
        <v>4</v>
      </c>
      <c r="C140" s="70"/>
      <c r="D140" s="146"/>
      <c r="E140" s="130"/>
      <c r="F140" s="130"/>
      <c r="G140" s="130"/>
      <c r="H140" s="130"/>
      <c r="I140" s="130"/>
      <c r="J140" s="130"/>
      <c r="K140" s="130"/>
      <c r="L140" s="155"/>
    </row>
    <row r="141" spans="1:12">
      <c r="A141" s="145"/>
      <c r="B141" s="146"/>
      <c r="C141" s="148">
        <v>1</v>
      </c>
      <c r="D141" s="321" t="s">
        <v>11</v>
      </c>
      <c r="E141" s="321"/>
      <c r="F141" s="321"/>
      <c r="G141" s="321"/>
      <c r="H141" s="321"/>
      <c r="I141" s="321"/>
      <c r="J141" s="321"/>
      <c r="K141" s="130">
        <v>228.75</v>
      </c>
      <c r="L141" s="155" t="s">
        <v>202</v>
      </c>
    </row>
    <row r="142" spans="1:12">
      <c r="A142" s="145"/>
      <c r="B142" s="146"/>
      <c r="C142" s="130">
        <v>2</v>
      </c>
      <c r="D142" s="321" t="s">
        <v>203</v>
      </c>
      <c r="E142" s="321"/>
      <c r="F142" s="321"/>
      <c r="G142" s="321"/>
      <c r="H142" s="321"/>
      <c r="I142" s="321"/>
      <c r="J142" s="321"/>
      <c r="K142" s="130">
        <v>60</v>
      </c>
      <c r="L142" s="155" t="s">
        <v>202</v>
      </c>
    </row>
    <row r="143" spans="1:12">
      <c r="A143" s="145"/>
      <c r="B143" s="146"/>
      <c r="C143" s="130">
        <v>3</v>
      </c>
      <c r="D143" s="321" t="s">
        <v>13</v>
      </c>
      <c r="E143" s="321"/>
      <c r="F143" s="321"/>
      <c r="G143" s="321"/>
      <c r="H143" s="321"/>
      <c r="I143" s="321"/>
      <c r="J143" s="321"/>
      <c r="K143" s="130">
        <v>180</v>
      </c>
      <c r="L143" s="155" t="s">
        <v>202</v>
      </c>
    </row>
    <row r="144" spans="1:12">
      <c r="A144" s="145"/>
      <c r="B144" s="146"/>
      <c r="C144" s="150"/>
      <c r="D144" s="130"/>
      <c r="E144" s="130"/>
      <c r="F144" s="130"/>
      <c r="G144" s="130"/>
      <c r="H144" s="130"/>
      <c r="I144" s="130"/>
      <c r="J144" s="130"/>
      <c r="K144" s="130"/>
      <c r="L144" s="155"/>
    </row>
    <row r="145" spans="1:12">
      <c r="A145" s="145"/>
      <c r="B145" s="149">
        <v>5</v>
      </c>
      <c r="C145" s="70" t="s">
        <v>16</v>
      </c>
      <c r="D145" s="146"/>
      <c r="E145" s="130"/>
      <c r="F145" s="130"/>
      <c r="G145" s="130"/>
      <c r="H145" s="130"/>
      <c r="I145" s="130"/>
      <c r="J145" s="130"/>
      <c r="K145" s="130"/>
      <c r="L145" s="155"/>
    </row>
    <row r="146" spans="1:12">
      <c r="A146" s="145"/>
      <c r="B146" s="146"/>
      <c r="C146" s="130"/>
      <c r="D146" s="130">
        <v>1</v>
      </c>
      <c r="E146" s="130">
        <v>1</v>
      </c>
      <c r="F146" s="130">
        <v>60</v>
      </c>
      <c r="G146" s="130">
        <v>3</v>
      </c>
      <c r="H146" s="130">
        <v>0.2</v>
      </c>
      <c r="I146" s="130"/>
      <c r="J146" s="130"/>
      <c r="K146" s="156">
        <f>D146*E146*F146*G146*H146</f>
        <v>36</v>
      </c>
      <c r="L146" s="155"/>
    </row>
    <row r="147" spans="1:12">
      <c r="A147" s="145"/>
      <c r="B147" s="146"/>
      <c r="C147" s="150"/>
      <c r="D147" s="150"/>
      <c r="E147" s="150"/>
      <c r="F147" s="150"/>
      <c r="G147" s="150"/>
      <c r="H147" s="150"/>
      <c r="I147" s="150"/>
      <c r="J147" s="150"/>
      <c r="K147" s="150"/>
      <c r="L147" s="157"/>
    </row>
    <row r="148" spans="1:12">
      <c r="A148" s="145"/>
      <c r="B148" s="151"/>
      <c r="C148" s="337" t="s">
        <v>48</v>
      </c>
      <c r="D148" s="338"/>
      <c r="E148" s="338"/>
      <c r="F148" s="338"/>
      <c r="G148" s="338"/>
      <c r="H148" s="338"/>
      <c r="I148" s="338"/>
      <c r="J148" s="339"/>
      <c r="K148" s="18">
        <f>SUM(K146:K147)</f>
        <v>36</v>
      </c>
      <c r="L148" s="158" t="s">
        <v>47</v>
      </c>
    </row>
    <row r="149" spans="1:12">
      <c r="A149" s="145"/>
      <c r="B149" s="146"/>
      <c r="C149" s="147"/>
      <c r="D149" s="148"/>
      <c r="E149" s="148"/>
      <c r="F149" s="148"/>
      <c r="G149" s="148"/>
      <c r="H149" s="148"/>
      <c r="I149" s="148"/>
      <c r="J149" s="148"/>
      <c r="K149" s="148"/>
      <c r="L149" s="159"/>
    </row>
    <row r="150" spans="1:12">
      <c r="A150" s="145"/>
      <c r="B150" s="149">
        <v>6</v>
      </c>
      <c r="C150" s="70" t="s">
        <v>63</v>
      </c>
      <c r="D150" s="146"/>
      <c r="E150" s="130"/>
      <c r="F150" s="130"/>
      <c r="G150" s="130"/>
      <c r="H150" s="130"/>
      <c r="I150" s="130"/>
      <c r="J150" s="130"/>
      <c r="K150" s="130"/>
      <c r="L150" s="155"/>
    </row>
    <row r="151" spans="1:12">
      <c r="A151" s="145"/>
      <c r="B151" s="146"/>
      <c r="C151" s="148"/>
      <c r="D151" s="130"/>
      <c r="E151" s="130"/>
      <c r="F151" s="130"/>
      <c r="G151" s="130"/>
      <c r="H151" s="130"/>
      <c r="I151" s="130"/>
      <c r="J151" s="130"/>
      <c r="K151" s="130"/>
      <c r="L151" s="135"/>
    </row>
    <row r="152" spans="1:12">
      <c r="A152" s="145"/>
      <c r="B152" s="146"/>
      <c r="C152" s="130" t="s">
        <v>135</v>
      </c>
      <c r="D152" s="130"/>
      <c r="E152" s="130"/>
      <c r="F152" s="130"/>
      <c r="G152" s="130"/>
      <c r="H152" s="130"/>
      <c r="I152" s="130"/>
      <c r="J152" s="130"/>
      <c r="K152" s="130">
        <v>180</v>
      </c>
      <c r="L152" s="155"/>
    </row>
    <row r="153" spans="1:12">
      <c r="A153" s="145"/>
      <c r="B153" s="146"/>
      <c r="C153" s="150" t="s">
        <v>136</v>
      </c>
      <c r="D153" s="150"/>
      <c r="E153" s="150"/>
      <c r="F153" s="150"/>
      <c r="G153" s="150"/>
      <c r="H153" s="150"/>
      <c r="I153" s="150"/>
      <c r="J153" s="150"/>
      <c r="K153" s="150">
        <v>180</v>
      </c>
      <c r="L153" s="157"/>
    </row>
    <row r="154" spans="1:12">
      <c r="A154" s="145"/>
      <c r="B154" s="151"/>
      <c r="C154" s="337" t="s">
        <v>48</v>
      </c>
      <c r="D154" s="338"/>
      <c r="E154" s="338"/>
      <c r="F154" s="338"/>
      <c r="G154" s="338"/>
      <c r="H154" s="338"/>
      <c r="I154" s="338"/>
      <c r="J154" s="339"/>
      <c r="K154" s="18">
        <f>K152+K153</f>
        <v>360</v>
      </c>
      <c r="L154" s="158" t="s">
        <v>79</v>
      </c>
    </row>
    <row r="155" spans="1:12">
      <c r="A155" s="145"/>
      <c r="B155" s="146"/>
      <c r="C155" s="148"/>
      <c r="D155" s="148"/>
      <c r="E155" s="148"/>
      <c r="F155" s="148"/>
      <c r="G155" s="148"/>
      <c r="H155" s="148"/>
      <c r="I155" s="148"/>
      <c r="J155" s="148"/>
      <c r="K155" s="148"/>
      <c r="L155" s="159"/>
    </row>
    <row r="156" spans="1:12" ht="13.25" customHeight="1">
      <c r="A156" s="145"/>
      <c r="B156" s="146"/>
      <c r="C156" s="130"/>
      <c r="D156" s="130"/>
      <c r="E156" s="130"/>
      <c r="F156" s="130"/>
      <c r="G156" s="130"/>
      <c r="H156" s="130"/>
      <c r="I156" s="130"/>
      <c r="J156" s="130"/>
      <c r="K156" s="130"/>
      <c r="L156" s="155"/>
    </row>
    <row r="157" spans="1:12">
      <c r="A157" s="145"/>
      <c r="B157" s="152"/>
      <c r="C157" s="153"/>
      <c r="D157" s="153"/>
      <c r="E157" s="153"/>
      <c r="F157" s="153"/>
      <c r="G157" s="153"/>
      <c r="H157" s="153"/>
      <c r="I157" s="153"/>
      <c r="J157" s="153"/>
      <c r="K157" s="153"/>
      <c r="L157" s="160"/>
    </row>
  </sheetData>
  <mergeCells count="24">
    <mergeCell ref="D143:J143"/>
    <mergeCell ref="C148:J148"/>
    <mergeCell ref="C154:J154"/>
    <mergeCell ref="B3:I5"/>
    <mergeCell ref="C137:L137"/>
    <mergeCell ref="C138:J138"/>
    <mergeCell ref="K138:L138"/>
    <mergeCell ref="D141:J141"/>
    <mergeCell ref="D142:J142"/>
    <mergeCell ref="F125:G125"/>
    <mergeCell ref="I125:J125"/>
    <mergeCell ref="K125:L125"/>
    <mergeCell ref="K135:L135"/>
    <mergeCell ref="K136:L136"/>
    <mergeCell ref="J121:L121"/>
    <mergeCell ref="F123:G123"/>
    <mergeCell ref="I123:J123"/>
    <mergeCell ref="K123:L123"/>
    <mergeCell ref="D124:L124"/>
    <mergeCell ref="C20:G20"/>
    <mergeCell ref="C38:G38"/>
    <mergeCell ref="C53:G53"/>
    <mergeCell ref="C119:H119"/>
    <mergeCell ref="C120:H120"/>
  </mergeCells>
  <pageMargins left="0.25" right="0.25" top="0.25" bottom="0.25" header="0.3" footer="0.3"/>
  <pageSetup paperSize="9" scale="64" orientation="portrait" r:id="rId1"/>
  <rowBreaks count="1" manualBreakCount="1">
    <brk id="121"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ABSTRACT</vt:lpstr>
      <vt:lpstr>CIVIL STRUCTURE</vt:lpstr>
      <vt:lpstr>C.TOILET</vt:lpstr>
      <vt:lpstr>REST ROOM</vt:lpstr>
      <vt:lpstr>PAVERS &amp; TILES </vt:lpstr>
      <vt:lpstr>MAIN SHED</vt:lpstr>
      <vt:lpstr>JOINTS SHED</vt:lpstr>
      <vt:lpstr>C.TOILET!Print_Area</vt:lpstr>
      <vt:lpstr>'CIVIL STRUCTURE'!Print_Area</vt:lpstr>
      <vt:lpstr>'JOINTS SHED'!Print_Area</vt:lpstr>
      <vt:lpstr>'MAIN SHED'!Print_Area</vt:lpstr>
      <vt:lpstr>'PAVERS &amp; TILES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2026-01-24T13:35:00Z</cp:lastPrinted>
  <dcterms:created xsi:type="dcterms:W3CDTF">2020-04-25T20:23:00Z</dcterms:created>
  <dcterms:modified xsi:type="dcterms:W3CDTF">2026-03-06T03:50:23Z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B92A889FB3CD40D7A3550097D8F9DF34_12</vt:lpwstr>
  </property>
  <property fmtid="{D5CDD505-2E9C-101B-9397-08002B2CF9AE}" pid="3" name="KSOProductBuildVer">
    <vt:lpwstr>1033-12.2.0.23196</vt:lpwstr>
  </property>
</Properties>
</file>